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a Cabezas\Desktop\DGRV\4-SEPS\CAPACITACIÓ  PLANIFICACIÓN FINANCIERA\CAPACITACIÓN FINAL\"/>
    </mc:Choice>
  </mc:AlternateContent>
  <xr:revisionPtr revIDLastSave="0" documentId="13_ncr:1_{64707881-91FC-440D-A47B-1198AC45AE64}" xr6:coauthVersionLast="47" xr6:coauthVersionMax="47" xr10:uidLastSave="{00000000-0000-0000-0000-000000000000}"/>
  <bookViews>
    <workbookView xWindow="-120" yWindow="-120" windowWidth="20730" windowHeight="11160" tabRatio="911" activeTab="1" xr2:uid="{B6813B60-81A7-4F10-B3F4-30E5EF77D192}"/>
  </bookViews>
  <sheets>
    <sheet name="MARGEN F" sheetId="12" r:id="rId1"/>
    <sheet name="GASTOS OP" sheetId="17" r:id="rId2"/>
    <sheet name="A FIJOS" sheetId="19" r:id="rId3"/>
  </sheets>
  <definedNames>
    <definedName name="Capital">-PPMT(Tasa_Interés/#REF!,Pago_Número,Número_de_Pagos,Valor_préstamo)</definedName>
    <definedName name="Capitalización">#REF!</definedName>
    <definedName name="Datos_Ingresados">IF(Valor_préstamo*Tasa_Interés*Tiempo_Años*Fecha_Concesión&gt;0,1,0)</definedName>
    <definedName name="Fecha_Concesión">#REF!</definedName>
    <definedName name="Fila_Títulos">ROW(#REF!)</definedName>
    <definedName name="Intereses">-IPMT(Tasa_Interés/#REF!,Pago_Número,Número_de_Pagos,Valor_préstamo)</definedName>
    <definedName name="Número_de_Pagos">#REF!</definedName>
    <definedName name="Pago">-PMT(Tasa_Interés/#REF!,Número_de_Pagos,Valor_préstamo)</definedName>
    <definedName name="Pago_Número">ROW()-Fila_Títulos</definedName>
    <definedName name="Períodos_k">#REF!</definedName>
    <definedName name="Saldo_Préstamo">IF(Pago_Número&lt;=Número_de_Pagos,1,0)</definedName>
    <definedName name="Tasa_Interés">#REF!</definedName>
    <definedName name="Tiempo_Años">#REF!</definedName>
    <definedName name="Valor_préstamo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7" l="1"/>
  <c r="E12" i="17"/>
  <c r="D12" i="17"/>
  <c r="D25" i="19"/>
  <c r="E25" i="19" s="1"/>
  <c r="E8" i="17" s="1"/>
  <c r="E3" i="17" s="1"/>
  <c r="F24" i="19"/>
  <c r="F25" i="19" s="1"/>
  <c r="G24" i="19"/>
  <c r="H24" i="19"/>
  <c r="I24" i="19"/>
  <c r="J24" i="19"/>
  <c r="K24" i="19"/>
  <c r="L24" i="19"/>
  <c r="M24" i="19"/>
  <c r="N24" i="19"/>
  <c r="O24" i="19"/>
  <c r="E24" i="19"/>
  <c r="D24" i="19"/>
  <c r="E21" i="19"/>
  <c r="F21" i="19"/>
  <c r="G21" i="19"/>
  <c r="H21" i="19"/>
  <c r="I21" i="19"/>
  <c r="J21" i="19"/>
  <c r="K21" i="19"/>
  <c r="L21" i="19"/>
  <c r="M21" i="19"/>
  <c r="N21" i="19"/>
  <c r="O21" i="19"/>
  <c r="D21" i="19"/>
  <c r="E13" i="19"/>
  <c r="F13" i="19"/>
  <c r="G13" i="19"/>
  <c r="H13" i="19"/>
  <c r="I13" i="19"/>
  <c r="J13" i="19"/>
  <c r="O14" i="19" s="1"/>
  <c r="K13" i="19"/>
  <c r="L13" i="19"/>
  <c r="M13" i="19"/>
  <c r="N13" i="19"/>
  <c r="O13" i="19"/>
  <c r="D13" i="19"/>
  <c r="P13" i="19" s="1"/>
  <c r="G25" i="19" l="1"/>
  <c r="F8" i="17"/>
  <c r="F3" i="17" s="1"/>
  <c r="D8" i="17"/>
  <c r="D3" i="17" s="1"/>
  <c r="I14" i="19"/>
  <c r="P14" i="19" s="1"/>
  <c r="H25" i="19" l="1"/>
  <c r="G8" i="17"/>
  <c r="G3" i="17" s="1"/>
  <c r="G12" i="17" s="1"/>
  <c r="I25" i="19" l="1"/>
  <c r="H8" i="17"/>
  <c r="H3" i="17" s="1"/>
  <c r="H12" i="17" s="1"/>
  <c r="O30" i="12"/>
  <c r="O6" i="12"/>
  <c r="E14" i="12"/>
  <c r="F14" i="12"/>
  <c r="G14" i="12"/>
  <c r="H14" i="12"/>
  <c r="I14" i="12"/>
  <c r="J14" i="12"/>
  <c r="K14" i="12"/>
  <c r="L14" i="12"/>
  <c r="M14" i="12"/>
  <c r="N14" i="12"/>
  <c r="O14" i="12"/>
  <c r="D14" i="12"/>
  <c r="E6" i="12"/>
  <c r="F6" i="12"/>
  <c r="G6" i="12"/>
  <c r="H6" i="12"/>
  <c r="I6" i="12"/>
  <c r="J6" i="12"/>
  <c r="K6" i="12"/>
  <c r="L6" i="12"/>
  <c r="M6" i="12"/>
  <c r="N6" i="12"/>
  <c r="D6" i="12"/>
  <c r="D10" i="12"/>
  <c r="J25" i="19" l="1"/>
  <c r="I8" i="17"/>
  <c r="I3" i="17" s="1"/>
  <c r="I12" i="17" s="1"/>
  <c r="I13" i="17" s="1"/>
  <c r="O33" i="12"/>
  <c r="P30" i="12"/>
  <c r="P6" i="12"/>
  <c r="P15" i="12"/>
  <c r="P26" i="12"/>
  <c r="P19" i="12"/>
  <c r="K25" i="19" l="1"/>
  <c r="J8" i="17"/>
  <c r="J3" i="17" s="1"/>
  <c r="J12" i="17" s="1"/>
  <c r="P33" i="12"/>
  <c r="E10" i="12"/>
  <c r="F10" i="12"/>
  <c r="G10" i="12"/>
  <c r="H10" i="12"/>
  <c r="I10" i="12"/>
  <c r="J10" i="12"/>
  <c r="K10" i="12"/>
  <c r="L10" i="12"/>
  <c r="M10" i="12"/>
  <c r="N10" i="12"/>
  <c r="O10" i="12"/>
  <c r="O16" i="12"/>
  <c r="N16" i="12"/>
  <c r="M16" i="12"/>
  <c r="L16" i="12"/>
  <c r="K16" i="12"/>
  <c r="J16" i="12"/>
  <c r="I16" i="12"/>
  <c r="H16" i="12"/>
  <c r="G16" i="12"/>
  <c r="F16" i="12"/>
  <c r="E16" i="12"/>
  <c r="D16" i="12"/>
  <c r="O20" i="12"/>
  <c r="O22" i="12" s="1"/>
  <c r="N20" i="12"/>
  <c r="N22" i="12" s="1"/>
  <c r="M20" i="12"/>
  <c r="M22" i="12" s="1"/>
  <c r="L20" i="12"/>
  <c r="L22" i="12" s="1"/>
  <c r="K20" i="12"/>
  <c r="J20" i="12"/>
  <c r="I20" i="12"/>
  <c r="I22" i="12" s="1"/>
  <c r="H20" i="12"/>
  <c r="G20" i="12"/>
  <c r="G22" i="12" s="1"/>
  <c r="F20" i="12"/>
  <c r="F22" i="12" s="1"/>
  <c r="E20" i="12"/>
  <c r="E22" i="12" s="1"/>
  <c r="D20" i="12"/>
  <c r="D22" i="12" s="1"/>
  <c r="F27" i="12"/>
  <c r="G27" i="12"/>
  <c r="H27" i="12"/>
  <c r="I27" i="12"/>
  <c r="J27" i="12"/>
  <c r="K27" i="12"/>
  <c r="L27" i="12"/>
  <c r="M27" i="12"/>
  <c r="N27" i="12"/>
  <c r="O27" i="12"/>
  <c r="E27" i="12"/>
  <c r="D27" i="12"/>
  <c r="H22" i="12" l="1"/>
  <c r="J22" i="12"/>
  <c r="L25" i="19"/>
  <c r="K8" i="17"/>
  <c r="K3" i="17" s="1"/>
  <c r="K12" i="17" s="1"/>
  <c r="K22" i="12"/>
  <c r="O23" i="12"/>
  <c r="O17" i="12"/>
  <c r="I11" i="12"/>
  <c r="I23" i="12"/>
  <c r="I17" i="12"/>
  <c r="O11" i="12"/>
  <c r="P11" i="12" s="1"/>
  <c r="M25" i="19" l="1"/>
  <c r="L8" i="17"/>
  <c r="L3" i="17" s="1"/>
  <c r="L12" i="17" s="1"/>
  <c r="P17" i="12"/>
  <c r="P23" i="12"/>
  <c r="N25" i="19" l="1"/>
  <c r="M8" i="17"/>
  <c r="M3" i="17" s="1"/>
  <c r="M12" i="17" s="1"/>
  <c r="O25" i="19" l="1"/>
  <c r="O8" i="17" s="1"/>
  <c r="O3" i="17" s="1"/>
  <c r="N8" i="17"/>
  <c r="N3" i="17" s="1"/>
  <c r="N12" i="17" s="1"/>
  <c r="O12" i="17" l="1"/>
  <c r="O13" i="17" s="1"/>
  <c r="P13" i="17" s="1"/>
  <c r="O15" i="17"/>
  <c r="P15" i="17" s="1"/>
  <c r="P3" i="17"/>
  <c r="O17" i="17"/>
  <c r="P17" i="17" s="1"/>
</calcChain>
</file>

<file path=xl/sharedStrings.xml><?xml version="1.0" encoding="utf-8"?>
<sst xmlns="http://schemas.openxmlformats.org/spreadsheetml/2006/main" count="110" uniqueCount="82">
  <si>
    <t>Saldo inicial</t>
  </si>
  <si>
    <t>Saldo final</t>
  </si>
  <si>
    <t>Código</t>
  </si>
  <si>
    <t>Denominación</t>
  </si>
  <si>
    <t>ene-2020</t>
  </si>
  <si>
    <t>feb-2020</t>
  </si>
  <si>
    <t>mar-2020</t>
  </si>
  <si>
    <t>abr-2020</t>
  </si>
  <si>
    <t>may-2020</t>
  </si>
  <si>
    <t>jun-2020</t>
  </si>
  <si>
    <t>jul-2020</t>
  </si>
  <si>
    <t>ago-2020</t>
  </si>
  <si>
    <t>sep-2020</t>
  </si>
  <si>
    <t>oct-2020</t>
  </si>
  <si>
    <t>nov-2020</t>
  </si>
  <si>
    <t>dic-2020</t>
  </si>
  <si>
    <t>41</t>
  </si>
  <si>
    <t>INTERESES CAUSADOS</t>
  </si>
  <si>
    <t>44</t>
  </si>
  <si>
    <t>PROVISIONES</t>
  </si>
  <si>
    <t>45</t>
  </si>
  <si>
    <t>GASTOS DE OPERACIÓN</t>
  </si>
  <si>
    <t>51</t>
  </si>
  <si>
    <t>INTERESES Y DESCUENTOS GANADOS</t>
  </si>
  <si>
    <t>5101</t>
  </si>
  <si>
    <t>Depósitos</t>
  </si>
  <si>
    <t>5103</t>
  </si>
  <si>
    <t>Intereses y descuentos de inversiones en títulos valores</t>
  </si>
  <si>
    <t>5104</t>
  </si>
  <si>
    <t>4101</t>
  </si>
  <si>
    <t>4103</t>
  </si>
  <si>
    <t>4402</t>
  </si>
  <si>
    <t>TOTAL</t>
  </si>
  <si>
    <t>Intereses y descuentos de cartera de créditos ACUMULADO</t>
  </si>
  <si>
    <t>Intereses y descuentos de cartera de créditos MENSUAL</t>
  </si>
  <si>
    <t>Obligaciones con el público ACUMULADO</t>
  </si>
  <si>
    <t>Obligaciones con el público MENSUAL</t>
  </si>
  <si>
    <t>Obligaciones financieras ACUMULADO</t>
  </si>
  <si>
    <t>Obligaciones financieras MENSUAL</t>
  </si>
  <si>
    <t>Cuenta</t>
  </si>
  <si>
    <t>Cartera de créditos ACUMULADO</t>
  </si>
  <si>
    <t>Cartera de créditos MENSUAL</t>
  </si>
  <si>
    <t>4501</t>
  </si>
  <si>
    <t>Gastos de personal</t>
  </si>
  <si>
    <t>4502</t>
  </si>
  <si>
    <t>Honorarios</t>
  </si>
  <si>
    <t>4503</t>
  </si>
  <si>
    <t>Servicios varios</t>
  </si>
  <si>
    <t>4504</t>
  </si>
  <si>
    <t>Impuestos, contribuciones y multas</t>
  </si>
  <si>
    <t>4505</t>
  </si>
  <si>
    <t>Depreciaciones</t>
  </si>
  <si>
    <t>4506</t>
  </si>
  <si>
    <t>Amortizaciones</t>
  </si>
  <si>
    <t>4507</t>
  </si>
  <si>
    <t>Otros gastos</t>
  </si>
  <si>
    <t>Gastos de Operación mensual</t>
  </si>
  <si>
    <t>MARGEN FINANCIERO NETO</t>
  </si>
  <si>
    <t>MARGEN FINANCIERO OPERACIONAL</t>
  </si>
  <si>
    <t>(+) Otros ingresos (-) Otros gastos</t>
  </si>
  <si>
    <t>Ganancia antes de impuestos</t>
  </si>
  <si>
    <t>Subtotal Costos y Provisiones</t>
  </si>
  <si>
    <t>Subtotal Costos, Provisiones y Gastos de Operación</t>
  </si>
  <si>
    <t>Terrenos</t>
  </si>
  <si>
    <t>Edificios</t>
  </si>
  <si>
    <t>Construcciones y remodelaciones en curso</t>
  </si>
  <si>
    <t>Otros locales</t>
  </si>
  <si>
    <t>Muebles, enseres y equipos de oficina</t>
  </si>
  <si>
    <t>Equipos de computación</t>
  </si>
  <si>
    <t>Unidades de transporte</t>
  </si>
  <si>
    <t>Equipos de construcción</t>
  </si>
  <si>
    <t>Otros</t>
  </si>
  <si>
    <t>Proyección activos fijos</t>
  </si>
  <si>
    <t>Depreciación nuevos activos</t>
  </si>
  <si>
    <t xml:space="preserve">Cuentas </t>
  </si>
  <si>
    <t>GASTOS DE CAPITAL (ACTIVOS FIJOS)</t>
  </si>
  <si>
    <t>Costo mensual fuentes de fondeo (tasa Pasiva)</t>
  </si>
  <si>
    <t>Depreciación activos histórico</t>
  </si>
  <si>
    <t>Adquisición activos fijos</t>
  </si>
  <si>
    <t>Gasto Depreciación activos fijos MENSUAL</t>
  </si>
  <si>
    <t>Gasto Depreciación activos fijos ACUMULADO</t>
  </si>
  <si>
    <t>Cooperativa de Ahorro y Crédito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</si>
</sst>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-* #,##0_-;\-* #,##0_-;_-* &quot;-&quot;??_-;_-@_-"/>
    <numFmt numFmtId="166" formatCode="#,###;\-#,###;0"/>
    <numFmt numFmtId="167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sz val="12"/>
      <color rgb="FF002060"/>
      <name val="Arial"/>
      <family val="2"/>
    </font>
    <font>
      <b/>
      <sz val="11"/>
      <color rgb="FF002060"/>
      <name val="Arial"/>
      <family val="2"/>
    </font>
    <font>
      <sz val="11"/>
      <color rgb="FF002060"/>
      <name val="Arial"/>
      <family val="2"/>
    </font>
    <font>
      <sz val="11"/>
      <name val="Arial"/>
      <family val="2"/>
    </font>
    <font>
      <b/>
      <sz val="11"/>
      <color rgb="FF003F59"/>
      <name val="Arial"/>
      <family val="2"/>
    </font>
    <font>
      <b/>
      <sz val="11"/>
      <color theme="0"/>
      <name val="Arial"/>
      <family val="2"/>
    </font>
    <font>
      <b/>
      <sz val="16"/>
      <color rgb="FF2B8ABE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9F4F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0" xfId="0" applyNumberFormat="1" applyFont="1"/>
    <xf numFmtId="0" fontId="6" fillId="0" borderId="1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164" fontId="0" fillId="0" borderId="0" xfId="1" applyFont="1"/>
    <xf numFmtId="166" fontId="2" fillId="0" borderId="0" xfId="0" applyNumberFormat="1" applyFont="1"/>
    <xf numFmtId="0" fontId="9" fillId="0" borderId="0" xfId="0" applyFont="1" applyFill="1"/>
    <xf numFmtId="49" fontId="9" fillId="0" borderId="1" xfId="0" applyNumberFormat="1" applyFont="1" applyFill="1" applyBorder="1" applyAlignment="1">
      <alignment horizontal="left" vertical="center" wrapText="1" readingOrder="1"/>
    </xf>
    <xf numFmtId="166" fontId="9" fillId="0" borderId="1" xfId="0" applyNumberFormat="1" applyFont="1" applyFill="1" applyBorder="1" applyAlignment="1">
      <alignment horizontal="right" vertical="center" wrapText="1" readingOrder="1"/>
    </xf>
    <xf numFmtId="166" fontId="3" fillId="3" borderId="1" xfId="0" applyNumberFormat="1" applyFont="1" applyFill="1" applyBorder="1" applyAlignment="1">
      <alignment horizontal="right" vertical="center" wrapText="1" readingOrder="1"/>
    </xf>
    <xf numFmtId="49" fontId="9" fillId="0" borderId="0" xfId="0" applyNumberFormat="1" applyFont="1" applyFill="1" applyBorder="1" applyAlignment="1">
      <alignment horizontal="left" vertical="center" wrapText="1" readingOrder="1"/>
    </xf>
    <xf numFmtId="166" fontId="9" fillId="0" borderId="0" xfId="0" applyNumberFormat="1" applyFont="1" applyFill="1" applyBorder="1" applyAlignment="1">
      <alignment horizontal="right" vertical="center" wrapText="1" readingOrder="1"/>
    </xf>
    <xf numFmtId="0" fontId="6" fillId="0" borderId="0" xfId="0" applyFont="1" applyBorder="1" applyAlignment="1">
      <alignment vertical="center"/>
    </xf>
    <xf numFmtId="166" fontId="7" fillId="0" borderId="0" xfId="0" applyNumberFormat="1" applyFont="1" applyFill="1" applyBorder="1" applyAlignment="1">
      <alignment horizontal="right" vertical="center" wrapText="1" readingOrder="1"/>
    </xf>
    <xf numFmtId="166" fontId="9" fillId="0" borderId="1" xfId="0" applyNumberFormat="1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 wrapText="1" readingOrder="1"/>
    </xf>
    <xf numFmtId="49" fontId="10" fillId="4" borderId="1" xfId="0" applyNumberFormat="1" applyFont="1" applyFill="1" applyBorder="1" applyAlignment="1">
      <alignment horizontal="center" vertical="center" wrapText="1" readingOrder="1"/>
    </xf>
    <xf numFmtId="166" fontId="7" fillId="0" borderId="1" xfId="0" applyNumberFormat="1" applyFont="1" applyFill="1" applyBorder="1" applyAlignment="1">
      <alignment horizontal="right" vertical="center" wrapText="1" readingOrder="1"/>
    </xf>
    <xf numFmtId="167" fontId="3" fillId="3" borderId="1" xfId="2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horizontal="right" vertical="center" wrapText="1" readingOrder="1"/>
    </xf>
    <xf numFmtId="49" fontId="3" fillId="0" borderId="1" xfId="0" applyNumberFormat="1" applyFont="1" applyFill="1" applyBorder="1" applyAlignment="1">
      <alignment horizontal="left" vertical="center" wrapText="1" readingOrder="1"/>
    </xf>
    <xf numFmtId="166" fontId="7" fillId="0" borderId="1" xfId="0" applyNumberFormat="1" applyFont="1" applyFill="1" applyBorder="1" applyAlignment="1">
      <alignment horizontal="left" vertical="center" wrapText="1" readingOrder="1"/>
    </xf>
    <xf numFmtId="0" fontId="2" fillId="6" borderId="0" xfId="0" applyFont="1" applyFill="1"/>
    <xf numFmtId="166" fontId="2" fillId="6" borderId="0" xfId="0" applyNumberFormat="1" applyFont="1" applyFill="1"/>
    <xf numFmtId="166" fontId="3" fillId="0" borderId="0" xfId="0" applyNumberFormat="1" applyFont="1" applyFill="1" applyBorder="1" applyAlignment="1">
      <alignment horizontal="right" vertical="center" wrapText="1" readingOrder="1"/>
    </xf>
    <xf numFmtId="166" fontId="7" fillId="0" borderId="0" xfId="0" applyNumberFormat="1" applyFont="1" applyFill="1" applyBorder="1" applyAlignment="1">
      <alignment horizontal="left" vertical="center" wrapText="1" readingOrder="1"/>
    </xf>
    <xf numFmtId="0" fontId="6" fillId="0" borderId="1" xfId="0" applyFont="1" applyBorder="1" applyAlignment="1">
      <alignment vertical="center" wrapText="1"/>
    </xf>
    <xf numFmtId="0" fontId="4" fillId="5" borderId="1" xfId="0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horizontal="center" vertical="center" wrapText="1" readingOrder="1"/>
    </xf>
    <xf numFmtId="49" fontId="7" fillId="2" borderId="1" xfId="0" applyNumberFormat="1" applyFont="1" applyFill="1" applyBorder="1" applyAlignment="1">
      <alignment horizontal="center" vertical="center" wrapText="1" readingOrder="1"/>
    </xf>
    <xf numFmtId="49" fontId="7" fillId="2" borderId="1" xfId="0" applyNumberFormat="1" applyFont="1" applyFill="1" applyBorder="1" applyAlignment="1">
      <alignment horizontal="left" vertical="center" wrapText="1" readingOrder="1"/>
    </xf>
    <xf numFmtId="165" fontId="4" fillId="5" borderId="1" xfId="1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vertical="center"/>
    </xf>
    <xf numFmtId="165" fontId="9" fillId="0" borderId="0" xfId="0" applyNumberFormat="1" applyFont="1" applyFill="1"/>
    <xf numFmtId="49" fontId="7" fillId="0" borderId="1" xfId="0" applyNumberFormat="1" applyFont="1" applyFill="1" applyBorder="1" applyAlignment="1">
      <alignment horizontal="left" vertical="center" wrapText="1" readingOrder="1"/>
    </xf>
    <xf numFmtId="166" fontId="3" fillId="2" borderId="1" xfId="0" applyNumberFormat="1" applyFont="1" applyFill="1" applyBorder="1" applyAlignment="1">
      <alignment horizontal="right" vertical="center" wrapText="1" readingOrder="1"/>
    </xf>
    <xf numFmtId="166" fontId="5" fillId="0" borderId="0" xfId="0" applyNumberFormat="1" applyFont="1" applyFill="1"/>
    <xf numFmtId="165" fontId="5" fillId="0" borderId="0" xfId="0" applyNumberFormat="1" applyFont="1" applyFill="1"/>
    <xf numFmtId="166" fontId="11" fillId="0" borderId="0" xfId="0" applyNumberFormat="1" applyFont="1" applyFill="1" applyBorder="1" applyAlignment="1">
      <alignment horizontal="right" vertical="center" wrapText="1" readingOrder="1"/>
    </xf>
    <xf numFmtId="0" fontId="8" fillId="7" borderId="1" xfId="0" applyFont="1" applyFill="1" applyBorder="1" applyAlignment="1">
      <alignment vertical="center"/>
    </xf>
    <xf numFmtId="3" fontId="8" fillId="7" borderId="1" xfId="0" applyNumberFormat="1" applyFont="1" applyFill="1" applyBorder="1" applyAlignment="1">
      <alignment vertical="center"/>
    </xf>
    <xf numFmtId="49" fontId="8" fillId="7" borderId="1" xfId="0" applyNumberFormat="1" applyFont="1" applyFill="1" applyBorder="1" applyAlignment="1">
      <alignment horizontal="left" vertical="center" wrapText="1" readingOrder="1"/>
    </xf>
    <xf numFmtId="166" fontId="8" fillId="7" borderId="1" xfId="0" applyNumberFormat="1" applyFont="1" applyFill="1" applyBorder="1" applyAlignment="1">
      <alignment horizontal="right" vertical="center" wrapText="1" readingOrder="1"/>
    </xf>
    <xf numFmtId="49" fontId="12" fillId="0" borderId="0" xfId="0" applyNumberFormat="1" applyFont="1" applyAlignment="1">
      <alignment horizontal="center" vertical="top" wrapText="1" readingOrder="1"/>
    </xf>
    <xf numFmtId="0" fontId="6" fillId="5" borderId="1" xfId="0" applyFont="1" applyFill="1" applyBorder="1" applyAlignment="1">
      <alignment horizontal="center" vertical="center"/>
    </xf>
    <xf numFmtId="17" fontId="10" fillId="4" borderId="1" xfId="0" applyNumberFormat="1" applyFont="1" applyFill="1" applyBorder="1" applyAlignment="1">
      <alignment horizontal="center" vertical="center" wrapText="1" readingOrder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7E20E-212D-4B70-AEAD-F77ED38DE114}">
  <dimension ref="B2:P62"/>
  <sheetViews>
    <sheetView showGridLines="0" zoomScale="85" zoomScaleNormal="85" workbookViewId="0">
      <selection activeCell="B5" sqref="B5"/>
    </sheetView>
  </sheetViews>
  <sheetFormatPr baseColWidth="10" defaultColWidth="11.42578125" defaultRowHeight="14.25" x14ac:dyDescent="0.2"/>
  <cols>
    <col min="1" max="1" width="7.28515625" style="1" customWidth="1"/>
    <col min="2" max="2" width="11.42578125" style="1"/>
    <col min="3" max="3" width="49.140625" style="1" customWidth="1"/>
    <col min="4" max="8" width="11.42578125" style="1"/>
    <col min="9" max="9" width="12.5703125" style="1" customWidth="1"/>
    <col min="10" max="14" width="11.42578125" style="1"/>
    <col min="15" max="15" width="12.7109375" style="1" bestFit="1" customWidth="1"/>
    <col min="16" max="16384" width="11.42578125" style="1"/>
  </cols>
  <sheetData>
    <row r="2" spans="2:16" ht="19.5" customHeight="1" x14ac:dyDescent="0.2">
      <c r="B2" s="47" t="s">
        <v>81</v>
      </c>
      <c r="C2" s="47"/>
      <c r="D2" s="47"/>
      <c r="E2" s="47"/>
    </row>
    <row r="5" spans="2:16" ht="22.5" customHeight="1" x14ac:dyDescent="0.2">
      <c r="B5" s="19" t="s">
        <v>2</v>
      </c>
      <c r="C5" s="19" t="s">
        <v>39</v>
      </c>
      <c r="D5" s="49">
        <v>44197</v>
      </c>
      <c r="E5" s="49">
        <v>44228</v>
      </c>
      <c r="F5" s="49">
        <v>44256</v>
      </c>
      <c r="G5" s="49">
        <v>44287</v>
      </c>
      <c r="H5" s="49">
        <v>44317</v>
      </c>
      <c r="I5" s="49">
        <v>44348</v>
      </c>
      <c r="J5" s="49">
        <v>44378</v>
      </c>
      <c r="K5" s="49">
        <v>44409</v>
      </c>
      <c r="L5" s="49">
        <v>44440</v>
      </c>
      <c r="M5" s="49">
        <v>44470</v>
      </c>
      <c r="N5" s="49">
        <v>44501</v>
      </c>
      <c r="O5" s="49">
        <v>44531</v>
      </c>
    </row>
    <row r="6" spans="2:16" s="10" customFormat="1" ht="30" customHeight="1" x14ac:dyDescent="0.2">
      <c r="B6" s="11" t="s">
        <v>22</v>
      </c>
      <c r="C6" s="24" t="s">
        <v>23</v>
      </c>
      <c r="D6" s="12">
        <f t="shared" ref="D6:O6" si="0">SUM(D7:D9)</f>
        <v>2397211.0933999997</v>
      </c>
      <c r="E6" s="12">
        <f t="shared" si="0"/>
        <v>4844431.2234000005</v>
      </c>
      <c r="F6" s="12">
        <f t="shared" si="0"/>
        <v>7357159.4622</v>
      </c>
      <c r="G6" s="12">
        <f t="shared" si="0"/>
        <v>9881951.998399999</v>
      </c>
      <c r="H6" s="12">
        <f t="shared" si="0"/>
        <v>12418688.696</v>
      </c>
      <c r="I6" s="12">
        <f t="shared" si="0"/>
        <v>14969709.930500001</v>
      </c>
      <c r="J6" s="12">
        <f t="shared" si="0"/>
        <v>17588151.800799999</v>
      </c>
      <c r="K6" s="12">
        <f t="shared" si="0"/>
        <v>20268538.577400003</v>
      </c>
      <c r="L6" s="12">
        <f t="shared" si="0"/>
        <v>23007219.8519</v>
      </c>
      <c r="M6" s="12">
        <f t="shared" si="0"/>
        <v>25812127.117899999</v>
      </c>
      <c r="N6" s="12">
        <f t="shared" si="0"/>
        <v>28676708.531000003</v>
      </c>
      <c r="O6" s="39">
        <f t="shared" si="0"/>
        <v>31591217.4914</v>
      </c>
      <c r="P6" s="22">
        <f>+O6/$O$6</f>
        <v>1</v>
      </c>
    </row>
    <row r="7" spans="2:16" s="10" customFormat="1" ht="30" customHeight="1" x14ac:dyDescent="0.2">
      <c r="B7" s="11" t="s">
        <v>24</v>
      </c>
      <c r="C7" s="11" t="s">
        <v>25</v>
      </c>
      <c r="D7" s="12">
        <v>50399.895199999999</v>
      </c>
      <c r="E7" s="12">
        <v>101492.4581</v>
      </c>
      <c r="F7" s="12">
        <v>153901.40040000001</v>
      </c>
      <c r="G7" s="12">
        <v>208699.2818</v>
      </c>
      <c r="H7" s="12">
        <v>264968.69640000002</v>
      </c>
      <c r="I7" s="12">
        <v>321998.72440000001</v>
      </c>
      <c r="J7" s="12">
        <v>376774.90980000002</v>
      </c>
      <c r="K7" s="12">
        <v>428138.85580000002</v>
      </c>
      <c r="L7" s="12">
        <v>476280.55609999999</v>
      </c>
      <c r="M7" s="12">
        <v>521517.27389999997</v>
      </c>
      <c r="N7" s="12">
        <v>564554.75150000001</v>
      </c>
      <c r="O7" s="12">
        <v>607556.56169999996</v>
      </c>
    </row>
    <row r="8" spans="2:16" s="10" customFormat="1" ht="30" customHeight="1" x14ac:dyDescent="0.2">
      <c r="B8" s="11" t="s">
        <v>26</v>
      </c>
      <c r="C8" s="11" t="s">
        <v>27</v>
      </c>
      <c r="D8" s="12">
        <v>135006.217</v>
      </c>
      <c r="E8" s="12">
        <v>270663.83899999998</v>
      </c>
      <c r="F8" s="12">
        <v>406976.00900000002</v>
      </c>
      <c r="G8" s="12">
        <v>543945.88520000002</v>
      </c>
      <c r="H8" s="12">
        <v>681576.64110000001</v>
      </c>
      <c r="I8" s="12">
        <v>819871.46539999999</v>
      </c>
      <c r="J8" s="12">
        <v>958833.56220000004</v>
      </c>
      <c r="K8" s="12">
        <v>1098466.1510999999</v>
      </c>
      <c r="L8" s="12">
        <v>1238772.4672999999</v>
      </c>
      <c r="M8" s="12">
        <v>1379755.7615</v>
      </c>
      <c r="N8" s="12">
        <v>1521419.3001000001</v>
      </c>
      <c r="O8" s="12">
        <v>1663766.3651999999</v>
      </c>
    </row>
    <row r="9" spans="2:16" s="10" customFormat="1" ht="30" customHeight="1" x14ac:dyDescent="0.2">
      <c r="B9" s="11" t="s">
        <v>28</v>
      </c>
      <c r="C9" s="11" t="s">
        <v>33</v>
      </c>
      <c r="D9" s="12">
        <v>2211804.9811999998</v>
      </c>
      <c r="E9" s="12">
        <v>4472274.9263000004</v>
      </c>
      <c r="F9" s="12">
        <v>6796282.0527999997</v>
      </c>
      <c r="G9" s="12">
        <v>9129306.8313999996</v>
      </c>
      <c r="H9" s="12">
        <v>11472143.3585</v>
      </c>
      <c r="I9" s="12">
        <v>13827839.740700001</v>
      </c>
      <c r="J9" s="12">
        <v>16252543.3288</v>
      </c>
      <c r="K9" s="12">
        <v>18741933.570500001</v>
      </c>
      <c r="L9" s="12">
        <v>21292166.828499999</v>
      </c>
      <c r="M9" s="12">
        <v>23910854.0825</v>
      </c>
      <c r="N9" s="12">
        <v>26590734.479400001</v>
      </c>
      <c r="O9" s="36">
        <v>29319894.5645</v>
      </c>
    </row>
    <row r="10" spans="2:16" s="10" customFormat="1" ht="30" customHeight="1" x14ac:dyDescent="0.2">
      <c r="B10" s="11"/>
      <c r="C10" s="11" t="s">
        <v>34</v>
      </c>
      <c r="D10" s="21">
        <f>+D9</f>
        <v>2211804.9811999998</v>
      </c>
      <c r="E10" s="21">
        <f t="shared" ref="E10:O10" si="1">+E9-D9</f>
        <v>2260469.9451000006</v>
      </c>
      <c r="F10" s="21">
        <f t="shared" si="1"/>
        <v>2324007.1264999993</v>
      </c>
      <c r="G10" s="21">
        <f t="shared" si="1"/>
        <v>2333024.7785999998</v>
      </c>
      <c r="H10" s="21">
        <f t="shared" si="1"/>
        <v>2342836.5271000005</v>
      </c>
      <c r="I10" s="21">
        <f t="shared" si="1"/>
        <v>2355696.3822000008</v>
      </c>
      <c r="J10" s="21">
        <f t="shared" si="1"/>
        <v>2424703.5880999994</v>
      </c>
      <c r="K10" s="21">
        <f t="shared" si="1"/>
        <v>2489390.2417000011</v>
      </c>
      <c r="L10" s="21">
        <f t="shared" si="1"/>
        <v>2550233.2579999976</v>
      </c>
      <c r="M10" s="21">
        <f t="shared" si="1"/>
        <v>2618687.2540000007</v>
      </c>
      <c r="N10" s="21">
        <f t="shared" si="1"/>
        <v>2679880.3969000019</v>
      </c>
      <c r="O10" s="21">
        <f t="shared" si="1"/>
        <v>2729160.0850999989</v>
      </c>
    </row>
    <row r="11" spans="2:16" s="10" customFormat="1" ht="30" customHeight="1" x14ac:dyDescent="0.2">
      <c r="B11" s="14"/>
      <c r="C11" s="14"/>
      <c r="I11" s="36">
        <f>SUM(D10:I10)</f>
        <v>13827839.740700001</v>
      </c>
      <c r="O11" s="36">
        <f>SUM(J10:O10)</f>
        <v>15492054.823799999</v>
      </c>
      <c r="P11" s="37">
        <f>+O11+I11-O9</f>
        <v>0</v>
      </c>
    </row>
    <row r="12" spans="2:16" s="10" customFormat="1" ht="30" customHeight="1" x14ac:dyDescent="0.2">
      <c r="B12" s="14"/>
      <c r="C12" s="14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2:16" s="10" customFormat="1" ht="30" customHeight="1" x14ac:dyDescent="0.2">
      <c r="B13" s="19" t="s">
        <v>2</v>
      </c>
      <c r="C13" s="19" t="s">
        <v>39</v>
      </c>
      <c r="D13" s="49">
        <v>44197</v>
      </c>
      <c r="E13" s="49">
        <v>44228</v>
      </c>
      <c r="F13" s="49">
        <v>44256</v>
      </c>
      <c r="G13" s="49">
        <v>44287</v>
      </c>
      <c r="H13" s="49">
        <v>44317</v>
      </c>
      <c r="I13" s="49">
        <v>44348</v>
      </c>
      <c r="J13" s="49">
        <v>44378</v>
      </c>
      <c r="K13" s="49">
        <v>44409</v>
      </c>
      <c r="L13" s="49">
        <v>44440</v>
      </c>
      <c r="M13" s="49">
        <v>44470</v>
      </c>
      <c r="N13" s="49">
        <v>44501</v>
      </c>
      <c r="O13" s="49">
        <v>44531</v>
      </c>
    </row>
    <row r="14" spans="2:16" s="10" customFormat="1" ht="30" customHeight="1" x14ac:dyDescent="0.2">
      <c r="B14" s="11" t="s">
        <v>16</v>
      </c>
      <c r="C14" s="24" t="s">
        <v>17</v>
      </c>
      <c r="D14" s="18">
        <f t="shared" ref="D14:O14" si="2">+D15+D19</f>
        <v>1025973.7963</v>
      </c>
      <c r="E14" s="18">
        <f t="shared" si="2"/>
        <v>2065665.6144999999</v>
      </c>
      <c r="F14" s="18">
        <f t="shared" si="2"/>
        <v>3115240.0945000001</v>
      </c>
      <c r="G14" s="18">
        <f t="shared" si="2"/>
        <v>4170910.8056999999</v>
      </c>
      <c r="H14" s="18">
        <f t="shared" si="2"/>
        <v>5234212.0261000004</v>
      </c>
      <c r="I14" s="18">
        <f t="shared" si="2"/>
        <v>6299266.2991999993</v>
      </c>
      <c r="J14" s="18">
        <f t="shared" si="2"/>
        <v>7367586.4206000008</v>
      </c>
      <c r="K14" s="18">
        <f t="shared" si="2"/>
        <v>8442088.3795999996</v>
      </c>
      <c r="L14" s="18">
        <f t="shared" si="2"/>
        <v>9523273.4605999999</v>
      </c>
      <c r="M14" s="18">
        <f t="shared" si="2"/>
        <v>10612242.0217</v>
      </c>
      <c r="N14" s="18">
        <f t="shared" si="2"/>
        <v>11709701.912500001</v>
      </c>
      <c r="O14" s="18">
        <f t="shared" si="2"/>
        <v>12814032.8024</v>
      </c>
    </row>
    <row r="15" spans="2:16" s="10" customFormat="1" ht="30" customHeight="1" x14ac:dyDescent="0.2">
      <c r="B15" s="11" t="s">
        <v>29</v>
      </c>
      <c r="C15" s="11" t="s">
        <v>35</v>
      </c>
      <c r="D15" s="12">
        <v>955375.9338</v>
      </c>
      <c r="E15" s="12">
        <v>1926327.5503</v>
      </c>
      <c r="F15" s="12">
        <v>2909028.8103</v>
      </c>
      <c r="G15" s="12">
        <v>3899702.6513999999</v>
      </c>
      <c r="H15" s="12">
        <v>4893226.1009</v>
      </c>
      <c r="I15" s="12">
        <v>5890654.9031999996</v>
      </c>
      <c r="J15" s="12">
        <v>6893513.0793000003</v>
      </c>
      <c r="K15" s="12">
        <v>7904727.9034000002</v>
      </c>
      <c r="L15" s="12">
        <v>8924812.0053000003</v>
      </c>
      <c r="M15" s="12">
        <v>9954877.1486000009</v>
      </c>
      <c r="N15" s="12">
        <v>10995642.648800001</v>
      </c>
      <c r="O15" s="13">
        <v>12045499.7028</v>
      </c>
      <c r="P15" s="22">
        <f>+O15/O6</f>
        <v>0.38129267116973625</v>
      </c>
    </row>
    <row r="16" spans="2:16" s="10" customFormat="1" ht="30" customHeight="1" x14ac:dyDescent="0.2">
      <c r="B16" s="11"/>
      <c r="C16" s="11" t="s">
        <v>36</v>
      </c>
      <c r="D16" s="21">
        <f>+D15</f>
        <v>955375.9338</v>
      </c>
      <c r="E16" s="21">
        <f t="shared" ref="E16:O16" si="3">+E15-D15</f>
        <v>970951.6165</v>
      </c>
      <c r="F16" s="21">
        <f t="shared" si="3"/>
        <v>982701.26</v>
      </c>
      <c r="G16" s="21">
        <f t="shared" si="3"/>
        <v>990673.84109999985</v>
      </c>
      <c r="H16" s="21">
        <f t="shared" si="3"/>
        <v>993523.4495000001</v>
      </c>
      <c r="I16" s="21">
        <f t="shared" si="3"/>
        <v>997428.80229999963</v>
      </c>
      <c r="J16" s="21">
        <f t="shared" si="3"/>
        <v>1002858.1761000007</v>
      </c>
      <c r="K16" s="21">
        <f t="shared" si="3"/>
        <v>1011214.8240999999</v>
      </c>
      <c r="L16" s="21">
        <f t="shared" si="3"/>
        <v>1020084.1019000001</v>
      </c>
      <c r="M16" s="21">
        <f t="shared" si="3"/>
        <v>1030065.1433000006</v>
      </c>
      <c r="N16" s="21">
        <f t="shared" si="3"/>
        <v>1040765.5001999997</v>
      </c>
      <c r="O16" s="21">
        <f t="shared" si="3"/>
        <v>1049857.0539999995</v>
      </c>
    </row>
    <row r="17" spans="2:16" s="10" customFormat="1" ht="30" customHeight="1" x14ac:dyDescent="0.2">
      <c r="I17" s="36">
        <f>SUM(D16:I16)</f>
        <v>5890654.9031999996</v>
      </c>
      <c r="O17" s="36">
        <f>SUM(J16:O16)</f>
        <v>6154844.7996000005</v>
      </c>
      <c r="P17" s="40">
        <f>+O17+I17-O15</f>
        <v>0</v>
      </c>
    </row>
    <row r="18" spans="2:16" s="10" customFormat="1" ht="30" customHeight="1" x14ac:dyDescent="0.2"/>
    <row r="19" spans="2:16" s="10" customFormat="1" ht="30" customHeight="1" x14ac:dyDescent="0.2">
      <c r="B19" s="11" t="s">
        <v>30</v>
      </c>
      <c r="C19" s="11" t="s">
        <v>37</v>
      </c>
      <c r="D19" s="12">
        <v>70597.862500000003</v>
      </c>
      <c r="E19" s="12">
        <v>139338.06419999999</v>
      </c>
      <c r="F19" s="12">
        <v>206211.28419999999</v>
      </c>
      <c r="G19" s="12">
        <v>271208.15429999999</v>
      </c>
      <c r="H19" s="12">
        <v>340985.9252</v>
      </c>
      <c r="I19" s="12">
        <v>408611.39600000001</v>
      </c>
      <c r="J19" s="12">
        <v>474073.34129999997</v>
      </c>
      <c r="K19" s="12">
        <v>537360.47620000003</v>
      </c>
      <c r="L19" s="12">
        <v>598461.45530000003</v>
      </c>
      <c r="M19" s="12">
        <v>657364.87309999997</v>
      </c>
      <c r="N19" s="12">
        <v>714059.26370000001</v>
      </c>
      <c r="O19" s="13">
        <v>768533.09959999996</v>
      </c>
      <c r="P19" s="22">
        <f>+O19/O6</f>
        <v>2.4327428970067896E-2</v>
      </c>
    </row>
    <row r="20" spans="2:16" s="10" customFormat="1" ht="30" customHeight="1" x14ac:dyDescent="0.2">
      <c r="B20" s="11"/>
      <c r="C20" s="11" t="s">
        <v>38</v>
      </c>
      <c r="D20" s="21">
        <f>+D19</f>
        <v>70597.862500000003</v>
      </c>
      <c r="E20" s="21">
        <f t="shared" ref="E20:O20" si="4">+E19-D19</f>
        <v>68740.201699999991</v>
      </c>
      <c r="F20" s="21">
        <f t="shared" si="4"/>
        <v>66873.22</v>
      </c>
      <c r="G20" s="21">
        <f t="shared" si="4"/>
        <v>64996.8701</v>
      </c>
      <c r="H20" s="21">
        <f t="shared" si="4"/>
        <v>69777.770900000003</v>
      </c>
      <c r="I20" s="21">
        <f t="shared" si="4"/>
        <v>67625.47080000001</v>
      </c>
      <c r="J20" s="21">
        <f t="shared" si="4"/>
        <v>65461.945299999963</v>
      </c>
      <c r="K20" s="21">
        <f t="shared" si="4"/>
        <v>63287.134900000063</v>
      </c>
      <c r="L20" s="21">
        <f t="shared" si="4"/>
        <v>61100.979099999997</v>
      </c>
      <c r="M20" s="21">
        <f t="shared" si="4"/>
        <v>58903.417799999937</v>
      </c>
      <c r="N20" s="21">
        <f t="shared" si="4"/>
        <v>56694.390600000042</v>
      </c>
      <c r="O20" s="21">
        <f t="shared" si="4"/>
        <v>54473.835899999947</v>
      </c>
    </row>
    <row r="21" spans="2:16" s="10" customFormat="1" ht="30" customHeight="1" x14ac:dyDescent="0.2"/>
    <row r="22" spans="2:16" s="10" customFormat="1" ht="30" customHeight="1" x14ac:dyDescent="0.2">
      <c r="B22" s="11"/>
      <c r="C22" s="38" t="s">
        <v>76</v>
      </c>
      <c r="D22" s="21">
        <f t="shared" ref="D22:O22" si="5">+D20+D16</f>
        <v>1025973.7963</v>
      </c>
      <c r="E22" s="21">
        <f t="shared" si="5"/>
        <v>1039691.8182</v>
      </c>
      <c r="F22" s="21">
        <f t="shared" si="5"/>
        <v>1049574.48</v>
      </c>
      <c r="G22" s="21">
        <f t="shared" si="5"/>
        <v>1055670.7111999998</v>
      </c>
      <c r="H22" s="21">
        <f t="shared" si="5"/>
        <v>1063301.2204</v>
      </c>
      <c r="I22" s="21">
        <f t="shared" si="5"/>
        <v>1065054.2730999996</v>
      </c>
      <c r="J22" s="21">
        <f t="shared" si="5"/>
        <v>1068320.1214000008</v>
      </c>
      <c r="K22" s="21">
        <f t="shared" si="5"/>
        <v>1074501.9589999998</v>
      </c>
      <c r="L22" s="21">
        <f t="shared" si="5"/>
        <v>1081185.0810000002</v>
      </c>
      <c r="M22" s="21">
        <f t="shared" si="5"/>
        <v>1088968.5611000005</v>
      </c>
      <c r="N22" s="21">
        <f t="shared" si="5"/>
        <v>1097459.8907999997</v>
      </c>
      <c r="O22" s="21">
        <f t="shared" si="5"/>
        <v>1104330.8898999994</v>
      </c>
    </row>
    <row r="23" spans="2:16" s="10" customFormat="1" ht="30" customHeight="1" x14ac:dyDescent="0.2">
      <c r="B23" s="14"/>
      <c r="C23" s="14"/>
      <c r="D23" s="17"/>
      <c r="E23" s="17"/>
      <c r="F23" s="17"/>
      <c r="G23" s="17"/>
      <c r="H23" s="17"/>
      <c r="I23" s="36">
        <f>SUM(D22:I22)</f>
        <v>6299266.2992000002</v>
      </c>
      <c r="O23" s="36">
        <f>SUM(J22:O22)</f>
        <v>6514766.5032000002</v>
      </c>
      <c r="P23" s="41">
        <f>+O23+I23-O14</f>
        <v>0</v>
      </c>
    </row>
    <row r="24" spans="2:16" s="10" customFormat="1" ht="30" customHeight="1" x14ac:dyDescent="0.2"/>
    <row r="25" spans="2:16" s="10" customFormat="1" ht="30" customHeight="1" x14ac:dyDescent="0.2">
      <c r="B25" s="11" t="s">
        <v>18</v>
      </c>
      <c r="C25" s="24" t="s">
        <v>19</v>
      </c>
      <c r="D25" s="49">
        <v>44197</v>
      </c>
      <c r="E25" s="49">
        <v>44228</v>
      </c>
      <c r="F25" s="49">
        <v>44256</v>
      </c>
      <c r="G25" s="49">
        <v>44287</v>
      </c>
      <c r="H25" s="49">
        <v>44317</v>
      </c>
      <c r="I25" s="49">
        <v>44348</v>
      </c>
      <c r="J25" s="49">
        <v>44378</v>
      </c>
      <c r="K25" s="49">
        <v>44409</v>
      </c>
      <c r="L25" s="49">
        <v>44440</v>
      </c>
      <c r="M25" s="49">
        <v>44470</v>
      </c>
      <c r="N25" s="49">
        <v>44501</v>
      </c>
      <c r="O25" s="49">
        <v>44531</v>
      </c>
    </row>
    <row r="26" spans="2:16" s="10" customFormat="1" ht="30" customHeight="1" x14ac:dyDescent="0.2">
      <c r="B26" s="11" t="s">
        <v>31</v>
      </c>
      <c r="C26" s="11" t="s">
        <v>40</v>
      </c>
      <c r="D26" s="12">
        <v>351847.31939999998</v>
      </c>
      <c r="E26" s="12">
        <v>599129.19279999996</v>
      </c>
      <c r="F26" s="12">
        <v>1239548.1592000001</v>
      </c>
      <c r="G26" s="12">
        <v>1673926.9512</v>
      </c>
      <c r="H26" s="12">
        <v>2239862.0342000001</v>
      </c>
      <c r="I26" s="12">
        <v>2330208.2494000001</v>
      </c>
      <c r="J26" s="12">
        <v>2685710.7538999999</v>
      </c>
      <c r="K26" s="12">
        <v>3171239.5293999999</v>
      </c>
      <c r="L26" s="12">
        <v>3579049.8502000002</v>
      </c>
      <c r="M26" s="12">
        <v>4490097.9567999998</v>
      </c>
      <c r="N26" s="12">
        <v>5074137.2138</v>
      </c>
      <c r="O26" s="13">
        <v>5444543.3630999997</v>
      </c>
      <c r="P26" s="22">
        <f>+O26/O6</f>
        <v>0.17234357506424544</v>
      </c>
    </row>
    <row r="27" spans="2:16" s="10" customFormat="1" ht="30" customHeight="1" x14ac:dyDescent="0.2">
      <c r="B27" s="11"/>
      <c r="C27" s="11" t="s">
        <v>41</v>
      </c>
      <c r="D27" s="21">
        <f>+D26</f>
        <v>351847.31939999998</v>
      </c>
      <c r="E27" s="21">
        <f t="shared" ref="E27:O27" si="6">+E26-D26</f>
        <v>247281.87339999998</v>
      </c>
      <c r="F27" s="21">
        <f t="shared" si="6"/>
        <v>640418.96640000015</v>
      </c>
      <c r="G27" s="21">
        <f t="shared" si="6"/>
        <v>434378.7919999999</v>
      </c>
      <c r="H27" s="21">
        <f t="shared" si="6"/>
        <v>565935.0830000001</v>
      </c>
      <c r="I27" s="21">
        <f t="shared" si="6"/>
        <v>90346.215199999977</v>
      </c>
      <c r="J27" s="21">
        <f t="shared" si="6"/>
        <v>355502.50449999981</v>
      </c>
      <c r="K27" s="21">
        <f t="shared" si="6"/>
        <v>485528.77549999999</v>
      </c>
      <c r="L27" s="21">
        <f t="shared" si="6"/>
        <v>407810.32080000034</v>
      </c>
      <c r="M27" s="21">
        <f t="shared" si="6"/>
        <v>911048.10659999959</v>
      </c>
      <c r="N27" s="21">
        <f t="shared" si="6"/>
        <v>584039.25700000022</v>
      </c>
      <c r="O27" s="21">
        <f t="shared" si="6"/>
        <v>370406.1492999997</v>
      </c>
    </row>
    <row r="28" spans="2:16" s="10" customFormat="1" ht="30" customHeight="1" x14ac:dyDescent="0.2">
      <c r="B28" s="14"/>
      <c r="C28" s="14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30" spans="2:16" ht="19.5" customHeight="1" x14ac:dyDescent="0.2">
      <c r="C30" s="6" t="s">
        <v>61</v>
      </c>
      <c r="O30" s="13">
        <f>+O26+O19+O15</f>
        <v>18258576.1655</v>
      </c>
      <c r="P30" s="22">
        <f>+O30/O6</f>
        <v>0.57796367520404957</v>
      </c>
    </row>
    <row r="31" spans="2:16" ht="19.5" customHeight="1" x14ac:dyDescent="0.2">
      <c r="C31" s="16"/>
    </row>
    <row r="33" spans="2:16" ht="26.25" customHeight="1" x14ac:dyDescent="0.2">
      <c r="C33" s="6" t="s">
        <v>57</v>
      </c>
      <c r="O33" s="13">
        <f>+O6-O30</f>
        <v>13332641.3259</v>
      </c>
      <c r="P33" s="22">
        <f>+O33/O6</f>
        <v>0.42203632479595038</v>
      </c>
    </row>
    <row r="34" spans="2:16" x14ac:dyDescent="0.2">
      <c r="O34" s="9"/>
    </row>
    <row r="35" spans="2:16" x14ac:dyDescent="0.2">
      <c r="O35" s="9"/>
    </row>
    <row r="36" spans="2:16" x14ac:dyDescent="0.2">
      <c r="O36" s="9"/>
    </row>
    <row r="37" spans="2:16" x14ac:dyDescent="0.2"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7"/>
      <c r="P37" s="26"/>
    </row>
    <row r="41" spans="2:16" ht="24.95" customHeight="1" x14ac:dyDescent="0.2"/>
    <row r="42" spans="2:16" ht="24.95" customHeight="1" x14ac:dyDescent="0.2"/>
    <row r="43" spans="2:16" ht="24.95" customHeight="1" x14ac:dyDescent="0.2"/>
    <row r="44" spans="2:16" ht="24.95" customHeight="1" x14ac:dyDescent="0.2"/>
    <row r="45" spans="2:16" ht="24.95" customHeight="1" x14ac:dyDescent="0.2"/>
    <row r="46" spans="2:16" ht="24.95" customHeight="1" x14ac:dyDescent="0.2"/>
    <row r="47" spans="2:16" ht="24.95" customHeight="1" x14ac:dyDescent="0.2"/>
    <row r="48" spans="2:16" ht="24.95" customHeight="1" x14ac:dyDescent="0.2"/>
    <row r="49" ht="24.95" customHeight="1" x14ac:dyDescent="0.2"/>
    <row r="50" ht="20.25" customHeight="1" x14ac:dyDescent="0.2"/>
    <row r="51" ht="19.5" customHeight="1" x14ac:dyDescent="0.2"/>
    <row r="52" ht="19.5" customHeight="1" x14ac:dyDescent="0.2"/>
    <row r="53" ht="30.75" customHeight="1" x14ac:dyDescent="0.2"/>
    <row r="56" ht="23.25" customHeight="1" x14ac:dyDescent="0.2"/>
    <row r="57" ht="18.75" customHeight="1" x14ac:dyDescent="0.2"/>
    <row r="59" ht="24.75" customHeight="1" x14ac:dyDescent="0.2"/>
    <row r="62" ht="19.5" customHeight="1" x14ac:dyDescent="0.2"/>
  </sheetData>
  <mergeCells count="1">
    <mergeCell ref="B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0B390-D228-4A67-8E22-1D33BDCF4D30}">
  <dimension ref="B1:Q24"/>
  <sheetViews>
    <sheetView showGridLines="0" tabSelected="1" zoomScale="85" zoomScaleNormal="85" workbookViewId="0">
      <selection activeCell="B2" sqref="B2"/>
    </sheetView>
  </sheetViews>
  <sheetFormatPr baseColWidth="10" defaultRowHeight="15" x14ac:dyDescent="0.25"/>
  <cols>
    <col min="1" max="1" width="4.28515625" customWidth="1"/>
    <col min="3" max="3" width="44.85546875" customWidth="1"/>
    <col min="4" max="4" width="18.42578125" bestFit="1" customWidth="1"/>
  </cols>
  <sheetData>
    <row r="1" spans="2:17" ht="24" customHeight="1" x14ac:dyDescent="0.25"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2:17" ht="24.95" customHeight="1" x14ac:dyDescent="0.25">
      <c r="B2" s="11" t="s">
        <v>2</v>
      </c>
      <c r="C2" s="24" t="s">
        <v>3</v>
      </c>
      <c r="D2" s="20" t="s">
        <v>4</v>
      </c>
      <c r="E2" s="19" t="s">
        <v>5</v>
      </c>
      <c r="F2" s="19" t="s">
        <v>6</v>
      </c>
      <c r="G2" s="19" t="s">
        <v>7</v>
      </c>
      <c r="H2" s="19" t="s">
        <v>8</v>
      </c>
      <c r="I2" s="19" t="s">
        <v>9</v>
      </c>
      <c r="J2" s="19" t="s">
        <v>10</v>
      </c>
      <c r="K2" s="19" t="s">
        <v>11</v>
      </c>
      <c r="L2" s="19" t="s">
        <v>12</v>
      </c>
      <c r="M2" s="19" t="s">
        <v>13</v>
      </c>
      <c r="N2" s="19" t="s">
        <v>14</v>
      </c>
      <c r="O2" s="19" t="s">
        <v>15</v>
      </c>
      <c r="P2" s="1"/>
      <c r="Q2" s="1"/>
    </row>
    <row r="3" spans="2:17" ht="24.95" customHeight="1" x14ac:dyDescent="0.25">
      <c r="B3" s="11" t="s">
        <v>20</v>
      </c>
      <c r="C3" s="11" t="s">
        <v>21</v>
      </c>
      <c r="D3" s="12">
        <f t="shared" ref="D3:O3" si="0">SUM(D4:D10)</f>
        <v>744055.27789999999</v>
      </c>
      <c r="E3" s="12">
        <f t="shared" si="0"/>
        <v>1492904.6775999998</v>
      </c>
      <c r="F3" s="12">
        <f t="shared" si="0"/>
        <v>2339477.1191999996</v>
      </c>
      <c r="G3" s="12">
        <f t="shared" si="0"/>
        <v>3358498.5559999999</v>
      </c>
      <c r="H3" s="12">
        <f t="shared" si="0"/>
        <v>4312290.4919999996</v>
      </c>
      <c r="I3" s="12">
        <f t="shared" si="0"/>
        <v>5217517.9398999996</v>
      </c>
      <c r="J3" s="12">
        <f t="shared" si="0"/>
        <v>6087256.7120999992</v>
      </c>
      <c r="K3" s="12">
        <f t="shared" si="0"/>
        <v>6899375.0704000005</v>
      </c>
      <c r="L3" s="12">
        <f t="shared" si="0"/>
        <v>7887998.8262999989</v>
      </c>
      <c r="M3" s="12">
        <f t="shared" si="0"/>
        <v>8817320.6311999988</v>
      </c>
      <c r="N3" s="12">
        <f t="shared" si="0"/>
        <v>9777372.280100001</v>
      </c>
      <c r="O3" s="13">
        <f t="shared" si="0"/>
        <v>11076112.0111</v>
      </c>
      <c r="P3" s="22">
        <f>+O3/'MARGEN F'!O6</f>
        <v>0.35060731717969473</v>
      </c>
      <c r="Q3" s="1"/>
    </row>
    <row r="4" spans="2:17" ht="24.95" customHeight="1" x14ac:dyDescent="0.25">
      <c r="B4" s="11" t="s">
        <v>42</v>
      </c>
      <c r="C4" s="11" t="s">
        <v>43</v>
      </c>
      <c r="D4" s="12">
        <v>361180.359</v>
      </c>
      <c r="E4" s="12">
        <v>702028.01399999997</v>
      </c>
      <c r="F4" s="12">
        <v>1043264.3291</v>
      </c>
      <c r="G4" s="12">
        <v>1394712.1894</v>
      </c>
      <c r="H4" s="12">
        <v>1732972.0377</v>
      </c>
      <c r="I4" s="12">
        <v>2076455.4302000001</v>
      </c>
      <c r="J4" s="12">
        <v>2441239.3503</v>
      </c>
      <c r="K4" s="12">
        <v>2812712.1784999999</v>
      </c>
      <c r="L4" s="12">
        <v>3133838.1365</v>
      </c>
      <c r="M4" s="12">
        <v>3503445.7788999998</v>
      </c>
      <c r="N4" s="12">
        <v>3946624.9682999998</v>
      </c>
      <c r="O4" s="12">
        <v>4347132.8311000001</v>
      </c>
      <c r="P4" s="1"/>
      <c r="Q4" s="1"/>
    </row>
    <row r="5" spans="2:17" ht="24.95" customHeight="1" x14ac:dyDescent="0.25">
      <c r="B5" s="11" t="s">
        <v>44</v>
      </c>
      <c r="C5" s="11" t="s">
        <v>45</v>
      </c>
      <c r="D5" s="12">
        <v>32754.955399999999</v>
      </c>
      <c r="E5" s="12">
        <v>67967.483900000007</v>
      </c>
      <c r="F5" s="12">
        <v>126360.9424</v>
      </c>
      <c r="G5" s="12">
        <v>167589.57329999999</v>
      </c>
      <c r="H5" s="12">
        <v>230584.05420000001</v>
      </c>
      <c r="I5" s="12">
        <v>260140.9172</v>
      </c>
      <c r="J5" s="12">
        <v>286238.92589999997</v>
      </c>
      <c r="K5" s="12">
        <v>328028.67690000002</v>
      </c>
      <c r="L5" s="12">
        <v>373848.54060000001</v>
      </c>
      <c r="M5" s="12">
        <v>431282.2022</v>
      </c>
      <c r="N5" s="12">
        <v>486531.85600000003</v>
      </c>
      <c r="O5" s="12">
        <v>532597.22389999998</v>
      </c>
      <c r="P5" s="1"/>
      <c r="Q5" s="1"/>
    </row>
    <row r="6" spans="2:17" ht="24.95" customHeight="1" x14ac:dyDescent="0.25">
      <c r="B6" s="11" t="s">
        <v>46</v>
      </c>
      <c r="C6" s="11" t="s">
        <v>47</v>
      </c>
      <c r="D6" s="12">
        <v>112778.82919999999</v>
      </c>
      <c r="E6" s="12">
        <v>245334.50380000001</v>
      </c>
      <c r="F6" s="12">
        <v>459353.90889999998</v>
      </c>
      <c r="G6" s="12">
        <v>666002.7378</v>
      </c>
      <c r="H6" s="12">
        <v>877923.12390000001</v>
      </c>
      <c r="I6" s="12">
        <v>1143969.4335</v>
      </c>
      <c r="J6" s="12">
        <v>1365238.0874999999</v>
      </c>
      <c r="K6" s="12">
        <v>1504851.5201999999</v>
      </c>
      <c r="L6" s="12">
        <v>1760248.4419</v>
      </c>
      <c r="M6" s="12">
        <v>1981640.4369999999</v>
      </c>
      <c r="N6" s="12">
        <v>2129616.6085000001</v>
      </c>
      <c r="O6" s="12">
        <v>2597336.5502999998</v>
      </c>
      <c r="P6" s="1"/>
      <c r="Q6" s="1"/>
    </row>
    <row r="7" spans="2:17" ht="24.95" customHeight="1" x14ac:dyDescent="0.25">
      <c r="B7" s="11" t="s">
        <v>48</v>
      </c>
      <c r="C7" s="11" t="s">
        <v>49</v>
      </c>
      <c r="D7" s="12">
        <v>116435.977</v>
      </c>
      <c r="E7" s="12">
        <v>235619.8223</v>
      </c>
      <c r="F7" s="12">
        <v>367158.97039999999</v>
      </c>
      <c r="G7" s="12">
        <v>681236.93669999996</v>
      </c>
      <c r="H7" s="12">
        <v>896258.28379999998</v>
      </c>
      <c r="I7" s="12">
        <v>1044726.0028</v>
      </c>
      <c r="J7" s="12">
        <v>1183960.9819</v>
      </c>
      <c r="K7" s="12">
        <v>1318384.2893999999</v>
      </c>
      <c r="L7" s="12">
        <v>1577969.3232</v>
      </c>
      <c r="M7" s="12">
        <v>1716842.0987</v>
      </c>
      <c r="N7" s="12">
        <v>1867608.8149000001</v>
      </c>
      <c r="O7" s="12">
        <v>2048279.0264999999</v>
      </c>
      <c r="P7" s="1"/>
      <c r="Q7" s="1"/>
    </row>
    <row r="8" spans="2:17" ht="24.95" customHeight="1" x14ac:dyDescent="0.25">
      <c r="B8" s="45" t="s">
        <v>50</v>
      </c>
      <c r="C8" s="45" t="s">
        <v>51</v>
      </c>
      <c r="D8" s="46">
        <f>+'A FIJOS'!D25</f>
        <v>59666</v>
      </c>
      <c r="E8" s="46">
        <f>+'A FIJOS'!E25</f>
        <v>119668</v>
      </c>
      <c r="F8" s="46">
        <f>+'A FIJOS'!F25</f>
        <v>181345</v>
      </c>
      <c r="G8" s="46">
        <f>+'A FIJOS'!G25</f>
        <v>243300</v>
      </c>
      <c r="H8" s="46">
        <f>+'A FIJOS'!H25</f>
        <v>305532</v>
      </c>
      <c r="I8" s="46">
        <f>+'A FIJOS'!I25</f>
        <v>368042</v>
      </c>
      <c r="J8" s="46">
        <f>+'A FIJOS'!J25</f>
        <v>430691</v>
      </c>
      <c r="K8" s="46">
        <f>+'A FIJOS'!K25</f>
        <v>494965</v>
      </c>
      <c r="L8" s="46">
        <f>+'A FIJOS'!L25</f>
        <v>559767</v>
      </c>
      <c r="M8" s="46">
        <f>+'A FIJOS'!M25</f>
        <v>624735</v>
      </c>
      <c r="N8" s="46">
        <f>+'A FIJOS'!N25</f>
        <v>689703</v>
      </c>
      <c r="O8" s="46">
        <f>+'A FIJOS'!O25</f>
        <v>756130</v>
      </c>
      <c r="P8" s="1"/>
      <c r="Q8" s="1"/>
    </row>
    <row r="9" spans="2:17" ht="24.95" customHeight="1" x14ac:dyDescent="0.25">
      <c r="B9" s="11" t="s">
        <v>52</v>
      </c>
      <c r="C9" s="11" t="s">
        <v>53</v>
      </c>
      <c r="D9" s="12">
        <v>8248.4006000000008</v>
      </c>
      <c r="E9" s="12">
        <v>18146.942500000001</v>
      </c>
      <c r="F9" s="12">
        <v>26687.829600000001</v>
      </c>
      <c r="G9" s="12">
        <v>36355.112099999998</v>
      </c>
      <c r="H9" s="12">
        <v>45684.392</v>
      </c>
      <c r="I9" s="12">
        <v>55917.2768</v>
      </c>
      <c r="J9" s="12">
        <v>65950.828399999999</v>
      </c>
      <c r="K9" s="12">
        <v>77431.160499999998</v>
      </c>
      <c r="L9" s="12">
        <v>91261.689799999993</v>
      </c>
      <c r="M9" s="12">
        <v>103056.4935</v>
      </c>
      <c r="N9" s="12">
        <v>114632.6862</v>
      </c>
      <c r="O9" s="12">
        <v>126311.19</v>
      </c>
      <c r="P9" s="1"/>
      <c r="Q9" s="1"/>
    </row>
    <row r="10" spans="2:17" ht="24.95" customHeight="1" x14ac:dyDescent="0.25">
      <c r="B10" s="11" t="s">
        <v>54</v>
      </c>
      <c r="C10" s="11" t="s">
        <v>55</v>
      </c>
      <c r="D10" s="12">
        <v>52990.756699999998</v>
      </c>
      <c r="E10" s="12">
        <v>104139.9111</v>
      </c>
      <c r="F10" s="12">
        <v>135306.13879999999</v>
      </c>
      <c r="G10" s="12">
        <v>169302.0067</v>
      </c>
      <c r="H10" s="12">
        <v>223336.6004</v>
      </c>
      <c r="I10" s="12">
        <v>268266.87939999998</v>
      </c>
      <c r="J10" s="12">
        <v>313937.53810000001</v>
      </c>
      <c r="K10" s="12">
        <v>363002.24489999999</v>
      </c>
      <c r="L10" s="12">
        <v>391065.69429999997</v>
      </c>
      <c r="M10" s="12">
        <v>456318.62089999998</v>
      </c>
      <c r="N10" s="12">
        <v>542654.34620000003</v>
      </c>
      <c r="O10" s="12">
        <v>668325.18929999997</v>
      </c>
      <c r="P10" s="1"/>
      <c r="Q10" s="1"/>
    </row>
    <row r="11" spans="2:17" ht="24.95" customHeight="1" x14ac:dyDescent="0.25">
      <c r="B11" s="1"/>
      <c r="C11" s="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1"/>
      <c r="Q11" s="1"/>
    </row>
    <row r="12" spans="2:17" ht="24.95" customHeight="1" x14ac:dyDescent="0.25">
      <c r="B12" s="1"/>
      <c r="C12" s="25" t="s">
        <v>56</v>
      </c>
      <c r="D12" s="21">
        <f>+D3</f>
        <v>744055.27789999999</v>
      </c>
      <c r="E12" s="21">
        <f>+E3-D3</f>
        <v>748849.39969999983</v>
      </c>
      <c r="F12" s="21">
        <f>+F3-E3</f>
        <v>846572.44159999979</v>
      </c>
      <c r="G12" s="21">
        <f t="shared" ref="E12:O12" si="1">+G3-F3</f>
        <v>1019021.4368000003</v>
      </c>
      <c r="H12" s="21">
        <f t="shared" si="1"/>
        <v>953791.93599999975</v>
      </c>
      <c r="I12" s="21">
        <f t="shared" si="1"/>
        <v>905227.44790000003</v>
      </c>
      <c r="J12" s="21">
        <f t="shared" si="1"/>
        <v>869738.77219999954</v>
      </c>
      <c r="K12" s="21">
        <f t="shared" si="1"/>
        <v>812118.35830000136</v>
      </c>
      <c r="L12" s="21">
        <f t="shared" si="1"/>
        <v>988623.75589999836</v>
      </c>
      <c r="M12" s="21">
        <f t="shared" si="1"/>
        <v>929321.80489999987</v>
      </c>
      <c r="N12" s="21">
        <f t="shared" si="1"/>
        <v>960051.64890000224</v>
      </c>
      <c r="O12" s="21">
        <f t="shared" si="1"/>
        <v>1298739.7309999987</v>
      </c>
      <c r="P12" s="1"/>
      <c r="Q12" s="1"/>
    </row>
    <row r="13" spans="2:17" ht="24.95" customHeight="1" x14ac:dyDescent="0.25">
      <c r="B13" s="1"/>
      <c r="C13" s="29"/>
      <c r="D13" s="17"/>
      <c r="E13" s="17"/>
      <c r="F13" s="17"/>
      <c r="G13" s="17"/>
      <c r="H13" s="17"/>
      <c r="I13" s="36">
        <f>SUM(D12:I12)</f>
        <v>5217517.9398999996</v>
      </c>
      <c r="J13" s="17"/>
      <c r="K13" s="17"/>
      <c r="L13" s="17"/>
      <c r="M13" s="17"/>
      <c r="N13" s="17"/>
      <c r="O13" s="36">
        <f>SUM(J12:O12)</f>
        <v>5858594.0712000001</v>
      </c>
      <c r="P13" s="42">
        <f>+O13+I13-O3</f>
        <v>0</v>
      </c>
      <c r="Q13" s="1"/>
    </row>
    <row r="14" spans="2:17" ht="24.95" customHeight="1" x14ac:dyDescent="0.25">
      <c r="B14" s="1"/>
      <c r="C14" s="29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"/>
      <c r="Q14" s="1"/>
    </row>
    <row r="15" spans="2:17" ht="34.5" customHeight="1" x14ac:dyDescent="0.25">
      <c r="B15" s="1"/>
      <c r="C15" s="30" t="s">
        <v>62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23">
        <f>+O3+'MARGEN F'!O30</f>
        <v>29334688.176600002</v>
      </c>
      <c r="P15" s="22">
        <f>+O15/'MARGEN F'!O6</f>
        <v>0.92857099238374441</v>
      </c>
      <c r="Q15" s="1"/>
    </row>
    <row r="16" spans="2:17" ht="24.95" customHeight="1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24.95" customHeight="1" x14ac:dyDescent="0.25">
      <c r="B17" s="1"/>
      <c r="C17" s="6" t="s">
        <v>58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3">
        <f>+'MARGEN F'!O33-O3</f>
        <v>2256529.3147999998</v>
      </c>
      <c r="P17" s="22">
        <f>+O17/'MARGEN F'!O6</f>
        <v>7.142900761625566E-2</v>
      </c>
      <c r="Q17" s="1"/>
    </row>
    <row r="18" spans="2:17" ht="24.95" customHeight="1" x14ac:dyDescent="0.25">
      <c r="B18" s="1"/>
      <c r="C18" s="16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28"/>
      <c r="P18" s="1"/>
      <c r="Q18" s="1"/>
    </row>
    <row r="19" spans="2:17" ht="24.95" customHeight="1" x14ac:dyDescent="0.25">
      <c r="B19" s="1"/>
      <c r="C19" s="25" t="s">
        <v>59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7" ht="24.95" customHeight="1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7" ht="24.95" customHeight="1" x14ac:dyDescent="0.25">
      <c r="B21" s="1"/>
      <c r="C21" s="6" t="s">
        <v>60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7" ht="24.95" customHeight="1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7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7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4CA48-5A96-4C1E-A056-7F924CBD0F4F}">
  <dimension ref="B2:P25"/>
  <sheetViews>
    <sheetView showGridLines="0" zoomScale="85" zoomScaleNormal="85" workbookViewId="0">
      <selection activeCell="B2" sqref="B2:C2"/>
    </sheetView>
  </sheetViews>
  <sheetFormatPr baseColWidth="10" defaultRowHeight="14.25" x14ac:dyDescent="0.2"/>
  <cols>
    <col min="1" max="1" width="11.42578125" style="1"/>
    <col min="2" max="2" width="11.5703125" style="1" bestFit="1" customWidth="1"/>
    <col min="3" max="3" width="44.85546875" style="1" bestFit="1" customWidth="1"/>
    <col min="4" max="4" width="11.5703125" style="1" bestFit="1" customWidth="1"/>
    <col min="5" max="16" width="13.42578125" style="1" customWidth="1"/>
    <col min="17" max="17" width="15.5703125" style="1" bestFit="1" customWidth="1"/>
    <col min="18" max="16384" width="11.42578125" style="1"/>
  </cols>
  <sheetData>
    <row r="2" spans="2:16" s="2" customFormat="1" ht="24.95" customHeight="1" x14ac:dyDescent="0.25">
      <c r="B2" s="48" t="s">
        <v>75</v>
      </c>
      <c r="C2" s="48"/>
    </row>
    <row r="3" spans="2:16" s="2" customFormat="1" ht="24.95" customHeight="1" x14ac:dyDescent="0.25">
      <c r="B3" s="32" t="s">
        <v>2</v>
      </c>
      <c r="C3" s="33" t="s">
        <v>74</v>
      </c>
      <c r="D3" s="20" t="s">
        <v>4</v>
      </c>
      <c r="E3" s="19" t="s">
        <v>5</v>
      </c>
      <c r="F3" s="19" t="s">
        <v>6</v>
      </c>
      <c r="G3" s="19" t="s">
        <v>7</v>
      </c>
      <c r="H3" s="19" t="s">
        <v>8</v>
      </c>
      <c r="I3" s="19" t="s">
        <v>9</v>
      </c>
      <c r="J3" s="19" t="s">
        <v>10</v>
      </c>
      <c r="K3" s="19" t="s">
        <v>11</v>
      </c>
      <c r="L3" s="19" t="s">
        <v>12</v>
      </c>
      <c r="M3" s="19" t="s">
        <v>13</v>
      </c>
      <c r="N3" s="19" t="s">
        <v>14</v>
      </c>
      <c r="O3" s="19" t="s">
        <v>15</v>
      </c>
    </row>
    <row r="4" spans="2:16" s="2" customFormat="1" ht="24.95" customHeight="1" x14ac:dyDescent="0.25">
      <c r="B4" s="3">
        <v>1801</v>
      </c>
      <c r="C4" s="3" t="s">
        <v>63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2:16" s="2" customFormat="1" ht="24.95" customHeight="1" x14ac:dyDescent="0.25">
      <c r="B5" s="3">
        <v>1802</v>
      </c>
      <c r="C5" s="3" t="s">
        <v>64</v>
      </c>
      <c r="D5" s="3"/>
      <c r="E5" s="3"/>
      <c r="F5" s="3"/>
      <c r="G5" s="3"/>
      <c r="H5" s="3"/>
      <c r="I5" s="3"/>
      <c r="J5" s="4">
        <v>280000</v>
      </c>
      <c r="K5" s="3"/>
      <c r="L5" s="3"/>
      <c r="M5" s="3"/>
      <c r="N5" s="4">
        <v>350000</v>
      </c>
      <c r="O5" s="3"/>
    </row>
    <row r="6" spans="2:16" s="2" customFormat="1" ht="24.95" customHeight="1" x14ac:dyDescent="0.25">
      <c r="B6" s="3">
        <v>1803</v>
      </c>
      <c r="C6" s="3" t="s">
        <v>65</v>
      </c>
      <c r="D6" s="3"/>
      <c r="E6" s="3"/>
      <c r="F6" s="3"/>
      <c r="G6" s="3"/>
      <c r="H6" s="3"/>
      <c r="I6" s="4">
        <v>10000</v>
      </c>
      <c r="J6" s="3"/>
      <c r="K6" s="4">
        <v>100000</v>
      </c>
      <c r="L6" s="4">
        <v>50000</v>
      </c>
      <c r="M6" s="4">
        <v>150000</v>
      </c>
      <c r="N6" s="4">
        <v>100000</v>
      </c>
      <c r="O6" s="4">
        <v>50000</v>
      </c>
    </row>
    <row r="7" spans="2:16" s="2" customFormat="1" ht="24.95" customHeight="1" x14ac:dyDescent="0.25">
      <c r="B7" s="3">
        <v>1804</v>
      </c>
      <c r="C7" s="3" t="s">
        <v>66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6" s="2" customFormat="1" ht="24.95" customHeight="1" x14ac:dyDescent="0.25">
      <c r="B8" s="3">
        <v>1805</v>
      </c>
      <c r="C8" s="3" t="s">
        <v>67</v>
      </c>
      <c r="D8" s="3"/>
      <c r="E8" s="4">
        <v>1000</v>
      </c>
      <c r="F8" s="3"/>
      <c r="G8" s="3"/>
      <c r="H8" s="3"/>
      <c r="I8" s="3"/>
      <c r="J8" s="4">
        <v>5000</v>
      </c>
      <c r="K8" s="4">
        <v>30000</v>
      </c>
      <c r="L8" s="4">
        <v>20000</v>
      </c>
      <c r="M8" s="3"/>
      <c r="N8" s="3"/>
      <c r="O8" s="4">
        <v>30000</v>
      </c>
    </row>
    <row r="9" spans="2:16" s="2" customFormat="1" ht="24.95" customHeight="1" x14ac:dyDescent="0.25">
      <c r="B9" s="3">
        <v>1806</v>
      </c>
      <c r="C9" s="3" t="s">
        <v>68</v>
      </c>
      <c r="D9" s="4">
        <v>10000</v>
      </c>
      <c r="E9" s="4">
        <v>60000</v>
      </c>
      <c r="F9" s="4">
        <v>10000</v>
      </c>
      <c r="G9" s="4">
        <v>10000</v>
      </c>
      <c r="H9" s="4">
        <v>10000</v>
      </c>
      <c r="I9" s="4">
        <v>5000</v>
      </c>
      <c r="J9" s="4">
        <v>15000</v>
      </c>
      <c r="K9" s="4">
        <v>10000</v>
      </c>
      <c r="L9" s="3"/>
      <c r="M9" s="3"/>
      <c r="N9" s="3"/>
      <c r="O9" s="3"/>
    </row>
    <row r="10" spans="2:16" s="2" customFormat="1" ht="24.95" customHeight="1" x14ac:dyDescent="0.25">
      <c r="B10" s="3">
        <v>1807</v>
      </c>
      <c r="C10" s="3" t="s">
        <v>69</v>
      </c>
      <c r="D10" s="4">
        <v>3500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2:16" s="2" customFormat="1" ht="24.95" customHeight="1" x14ac:dyDescent="0.25">
      <c r="B11" s="3">
        <v>1808</v>
      </c>
      <c r="C11" s="3" t="s">
        <v>70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2:16" s="2" customFormat="1" ht="24.95" customHeight="1" x14ac:dyDescent="0.25">
      <c r="B12" s="3">
        <v>1890</v>
      </c>
      <c r="C12" s="3" t="s">
        <v>71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6" s="2" customFormat="1" ht="24.95" customHeight="1" x14ac:dyDescent="0.25">
      <c r="C13" s="31" t="s">
        <v>32</v>
      </c>
      <c r="D13" s="35">
        <f>SUM(D4:D12)</f>
        <v>13500</v>
      </c>
      <c r="E13" s="35">
        <f t="shared" ref="E13:O13" si="0">SUM(E4:E12)</f>
        <v>61000</v>
      </c>
      <c r="F13" s="35">
        <f t="shared" si="0"/>
        <v>10000</v>
      </c>
      <c r="G13" s="35">
        <f t="shared" si="0"/>
        <v>10000</v>
      </c>
      <c r="H13" s="35">
        <f t="shared" si="0"/>
        <v>10000</v>
      </c>
      <c r="I13" s="35">
        <f t="shared" si="0"/>
        <v>15000</v>
      </c>
      <c r="J13" s="35">
        <f t="shared" si="0"/>
        <v>300000</v>
      </c>
      <c r="K13" s="35">
        <f t="shared" si="0"/>
        <v>140000</v>
      </c>
      <c r="L13" s="35">
        <f t="shared" si="0"/>
        <v>70000</v>
      </c>
      <c r="M13" s="35">
        <f t="shared" si="0"/>
        <v>150000</v>
      </c>
      <c r="N13" s="35">
        <f t="shared" si="0"/>
        <v>450000</v>
      </c>
      <c r="O13" s="35">
        <f t="shared" si="0"/>
        <v>80000</v>
      </c>
      <c r="P13" s="36">
        <f>SUM(D13:O13)</f>
        <v>1309500</v>
      </c>
    </row>
    <row r="14" spans="2:16" s="2" customFormat="1" ht="24.95" customHeight="1" x14ac:dyDescent="0.25">
      <c r="I14" s="36">
        <f>SUM(D13:I13)</f>
        <v>119500</v>
      </c>
      <c r="O14" s="36">
        <f>SUM(J13:O13)</f>
        <v>1190000</v>
      </c>
      <c r="P14" s="7">
        <f>+O14+I14-P13</f>
        <v>0</v>
      </c>
    </row>
    <row r="15" spans="2:16" s="2" customFormat="1" ht="24.95" customHeight="1" x14ac:dyDescent="0.25"/>
    <row r="16" spans="2:16" s="2" customFormat="1" ht="24.95" customHeight="1" x14ac:dyDescent="0.25">
      <c r="C16" s="34" t="s">
        <v>72</v>
      </c>
      <c r="D16" s="20" t="s">
        <v>4</v>
      </c>
      <c r="E16" s="19" t="s">
        <v>5</v>
      </c>
      <c r="F16" s="19" t="s">
        <v>6</v>
      </c>
      <c r="G16" s="19" t="s">
        <v>7</v>
      </c>
      <c r="H16" s="19" t="s">
        <v>8</v>
      </c>
      <c r="I16" s="19" t="s">
        <v>9</v>
      </c>
      <c r="J16" s="19" t="s">
        <v>10</v>
      </c>
      <c r="K16" s="19" t="s">
        <v>11</v>
      </c>
      <c r="L16" s="19" t="s">
        <v>12</v>
      </c>
      <c r="M16" s="19" t="s">
        <v>13</v>
      </c>
      <c r="N16" s="19" t="s">
        <v>14</v>
      </c>
      <c r="O16" s="19" t="s">
        <v>15</v>
      </c>
    </row>
    <row r="17" spans="3:15" s="2" customFormat="1" ht="24.95" customHeight="1" x14ac:dyDescent="0.25">
      <c r="C17" s="3" t="s">
        <v>0</v>
      </c>
      <c r="D17" s="4">
        <v>6160888</v>
      </c>
      <c r="E17" s="4">
        <v>6114722</v>
      </c>
      <c r="F17" s="4">
        <v>6115721</v>
      </c>
      <c r="G17" s="4">
        <v>6064044</v>
      </c>
      <c r="H17" s="4">
        <v>6012089</v>
      </c>
      <c r="I17" s="4">
        <v>5959857</v>
      </c>
      <c r="J17" s="4">
        <v>5912347</v>
      </c>
      <c r="K17" s="4">
        <v>6149698</v>
      </c>
      <c r="L17" s="4">
        <v>6225424</v>
      </c>
      <c r="M17" s="4">
        <v>6230623</v>
      </c>
      <c r="N17" s="4">
        <v>6315654</v>
      </c>
      <c r="O17" s="4">
        <v>6700686</v>
      </c>
    </row>
    <row r="18" spans="3:15" s="2" customFormat="1" ht="24.95" customHeight="1" x14ac:dyDescent="0.25">
      <c r="C18" s="43" t="s">
        <v>77</v>
      </c>
      <c r="D18" s="44">
        <v>59666</v>
      </c>
      <c r="E18" s="44">
        <v>59666</v>
      </c>
      <c r="F18" s="44">
        <v>59666</v>
      </c>
      <c r="G18" s="44">
        <v>59666</v>
      </c>
      <c r="H18" s="44">
        <v>59666</v>
      </c>
      <c r="I18" s="44">
        <v>59666</v>
      </c>
      <c r="J18" s="44">
        <v>59666</v>
      </c>
      <c r="K18" s="44">
        <v>59666</v>
      </c>
      <c r="L18" s="44">
        <v>59666</v>
      </c>
      <c r="M18" s="44">
        <v>59666</v>
      </c>
      <c r="N18" s="44">
        <v>59666</v>
      </c>
      <c r="O18" s="44">
        <v>59666</v>
      </c>
    </row>
    <row r="19" spans="3:15" s="2" customFormat="1" ht="24.95" customHeight="1" x14ac:dyDescent="0.25">
      <c r="C19" s="3" t="s">
        <v>78</v>
      </c>
      <c r="D19" s="4">
        <v>13500</v>
      </c>
      <c r="E19" s="4">
        <v>61000</v>
      </c>
      <c r="F19" s="4">
        <v>10000</v>
      </c>
      <c r="G19" s="4">
        <v>10000</v>
      </c>
      <c r="H19" s="4">
        <v>10000</v>
      </c>
      <c r="I19" s="4">
        <v>15000</v>
      </c>
      <c r="J19" s="4">
        <v>300000</v>
      </c>
      <c r="K19" s="4">
        <v>140000</v>
      </c>
      <c r="L19" s="4">
        <v>70000</v>
      </c>
      <c r="M19" s="4">
        <v>150000</v>
      </c>
      <c r="N19" s="4">
        <v>450000</v>
      </c>
      <c r="O19" s="4">
        <v>80000</v>
      </c>
    </row>
    <row r="20" spans="3:15" s="2" customFormat="1" ht="24.95" customHeight="1" x14ac:dyDescent="0.25">
      <c r="C20" s="3" t="s">
        <v>73</v>
      </c>
      <c r="D20" s="3">
        <v>0</v>
      </c>
      <c r="E20" s="3">
        <v>336</v>
      </c>
      <c r="F20" s="4">
        <v>2011</v>
      </c>
      <c r="G20" s="4">
        <v>2289</v>
      </c>
      <c r="H20" s="4">
        <v>2566</v>
      </c>
      <c r="I20" s="4">
        <v>2844</v>
      </c>
      <c r="J20" s="4">
        <v>2983</v>
      </c>
      <c r="K20" s="4">
        <v>4608</v>
      </c>
      <c r="L20" s="4">
        <v>5136</v>
      </c>
      <c r="M20" s="4">
        <v>5302</v>
      </c>
      <c r="N20" s="4">
        <v>5302</v>
      </c>
      <c r="O20" s="4">
        <v>6761</v>
      </c>
    </row>
    <row r="21" spans="3:15" s="2" customFormat="1" ht="24.95" customHeight="1" x14ac:dyDescent="0.25">
      <c r="C21" s="3" t="s">
        <v>1</v>
      </c>
      <c r="D21" s="4">
        <f t="shared" ref="D21:O21" si="1">+D17-D18+D19-D20</f>
        <v>6114722</v>
      </c>
      <c r="E21" s="4">
        <f t="shared" si="1"/>
        <v>6115720</v>
      </c>
      <c r="F21" s="4">
        <f t="shared" si="1"/>
        <v>6064044</v>
      </c>
      <c r="G21" s="4">
        <f t="shared" si="1"/>
        <v>6012089</v>
      </c>
      <c r="H21" s="4">
        <f t="shared" si="1"/>
        <v>5959857</v>
      </c>
      <c r="I21" s="4">
        <f t="shared" si="1"/>
        <v>5912347</v>
      </c>
      <c r="J21" s="4">
        <f t="shared" si="1"/>
        <v>6149698</v>
      </c>
      <c r="K21" s="4">
        <f t="shared" si="1"/>
        <v>6225424</v>
      </c>
      <c r="L21" s="4">
        <f t="shared" si="1"/>
        <v>6230622</v>
      </c>
      <c r="M21" s="4">
        <f t="shared" si="1"/>
        <v>6315655</v>
      </c>
      <c r="N21" s="4">
        <f t="shared" si="1"/>
        <v>6700686</v>
      </c>
      <c r="O21" s="4">
        <f t="shared" si="1"/>
        <v>6714259</v>
      </c>
    </row>
    <row r="24" spans="3:15" ht="18.75" customHeight="1" x14ac:dyDescent="0.2">
      <c r="C24" s="3" t="s">
        <v>79</v>
      </c>
      <c r="D24" s="4">
        <f>+D18+D20</f>
        <v>59666</v>
      </c>
      <c r="E24" s="4">
        <f>+E18+E20</f>
        <v>60002</v>
      </c>
      <c r="F24" s="4">
        <f t="shared" ref="F24:O24" si="2">+F18+F20</f>
        <v>61677</v>
      </c>
      <c r="G24" s="4">
        <f t="shared" si="2"/>
        <v>61955</v>
      </c>
      <c r="H24" s="4">
        <f t="shared" si="2"/>
        <v>62232</v>
      </c>
      <c r="I24" s="4">
        <f t="shared" si="2"/>
        <v>62510</v>
      </c>
      <c r="J24" s="4">
        <f t="shared" si="2"/>
        <v>62649</v>
      </c>
      <c r="K24" s="4">
        <f t="shared" si="2"/>
        <v>64274</v>
      </c>
      <c r="L24" s="4">
        <f t="shared" si="2"/>
        <v>64802</v>
      </c>
      <c r="M24" s="4">
        <f t="shared" si="2"/>
        <v>64968</v>
      </c>
      <c r="N24" s="4">
        <f t="shared" si="2"/>
        <v>64968</v>
      </c>
      <c r="O24" s="4">
        <f t="shared" si="2"/>
        <v>66427</v>
      </c>
    </row>
    <row r="25" spans="3:15" ht="21.75" customHeight="1" x14ac:dyDescent="0.2">
      <c r="C25" s="3" t="s">
        <v>80</v>
      </c>
      <c r="D25" s="4">
        <f>+D24</f>
        <v>59666</v>
      </c>
      <c r="E25" s="4">
        <f>+E24+D25</f>
        <v>119668</v>
      </c>
      <c r="F25" s="4">
        <f t="shared" ref="F25:O25" si="3">+F24+E25</f>
        <v>181345</v>
      </c>
      <c r="G25" s="4">
        <f t="shared" si="3"/>
        <v>243300</v>
      </c>
      <c r="H25" s="4">
        <f t="shared" si="3"/>
        <v>305532</v>
      </c>
      <c r="I25" s="4">
        <f t="shared" si="3"/>
        <v>368042</v>
      </c>
      <c r="J25" s="4">
        <f t="shared" si="3"/>
        <v>430691</v>
      </c>
      <c r="K25" s="4">
        <f t="shared" si="3"/>
        <v>494965</v>
      </c>
      <c r="L25" s="4">
        <f t="shared" si="3"/>
        <v>559767</v>
      </c>
      <c r="M25" s="4">
        <f t="shared" si="3"/>
        <v>624735</v>
      </c>
      <c r="N25" s="4">
        <f t="shared" si="3"/>
        <v>689703</v>
      </c>
      <c r="O25" s="4">
        <f t="shared" si="3"/>
        <v>756130</v>
      </c>
    </row>
  </sheetData>
  <mergeCells count="1"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MARGEN F</vt:lpstr>
      <vt:lpstr>GASTOS OP</vt:lpstr>
      <vt:lpstr>A FIJOS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Gabriela Cabezas</cp:lastModifiedBy>
  <dcterms:created xsi:type="dcterms:W3CDTF">2020-07-16T16:06:16Z</dcterms:created>
  <dcterms:modified xsi:type="dcterms:W3CDTF">2022-07-03T18:45:41Z</dcterms:modified>
</cp:coreProperties>
</file>