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Gabriela Cabezas\Desktop\DGRV\4-SEPS\CAPACITACIÓ  PLANIFICACIÓN FINANCIERA\CAPACITACIÓN FINAL\"/>
    </mc:Choice>
  </mc:AlternateContent>
  <xr:revisionPtr revIDLastSave="0" documentId="13_ncr:1_{13754206-541F-46C8-A31D-6E83BA03B680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FCAJA COMPLETO" sheetId="4" r:id="rId1"/>
    <sheet name="FCAJA RESUMEN" sheetId="3" r:id="rId2"/>
    <sheet name="DATOS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9" i="3" l="1"/>
  <c r="F19" i="3"/>
  <c r="G19" i="3"/>
  <c r="H19" i="3"/>
  <c r="I19" i="3"/>
  <c r="J19" i="3"/>
  <c r="K19" i="3"/>
  <c r="L19" i="3"/>
  <c r="M19" i="3"/>
  <c r="N19" i="3"/>
  <c r="O19" i="3"/>
  <c r="E20" i="3"/>
  <c r="F20" i="3"/>
  <c r="G20" i="3"/>
  <c r="H20" i="3"/>
  <c r="I20" i="3"/>
  <c r="J20" i="3"/>
  <c r="K20" i="3"/>
  <c r="L20" i="3"/>
  <c r="M20" i="3"/>
  <c r="N20" i="3"/>
  <c r="O20" i="3"/>
  <c r="D20" i="3"/>
  <c r="D19" i="3"/>
  <c r="D75" i="4"/>
  <c r="D82" i="4"/>
  <c r="E34" i="3"/>
  <c r="F34" i="3"/>
  <c r="G34" i="3"/>
  <c r="H34" i="3"/>
  <c r="I34" i="3"/>
  <c r="J34" i="3"/>
  <c r="K34" i="3"/>
  <c r="L34" i="3"/>
  <c r="M34" i="3"/>
  <c r="N34" i="3"/>
  <c r="O34" i="3"/>
  <c r="E35" i="3"/>
  <c r="F35" i="3"/>
  <c r="G35" i="3"/>
  <c r="H35" i="3"/>
  <c r="I35" i="3"/>
  <c r="J35" i="3"/>
  <c r="K35" i="3"/>
  <c r="L35" i="3"/>
  <c r="M35" i="3"/>
  <c r="N35" i="3"/>
  <c r="O35" i="3"/>
  <c r="E36" i="3"/>
  <c r="F36" i="3"/>
  <c r="G36" i="3"/>
  <c r="H36" i="3"/>
  <c r="I36" i="3"/>
  <c r="J36" i="3"/>
  <c r="K36" i="3"/>
  <c r="L36" i="3"/>
  <c r="M36" i="3"/>
  <c r="N36" i="3"/>
  <c r="O36" i="3"/>
  <c r="E37" i="3"/>
  <c r="F37" i="3"/>
  <c r="G37" i="3"/>
  <c r="H37" i="3"/>
  <c r="I37" i="3"/>
  <c r="J37" i="3"/>
  <c r="K37" i="3"/>
  <c r="L37" i="3"/>
  <c r="M37" i="3"/>
  <c r="N37" i="3"/>
  <c r="O37" i="3"/>
  <c r="E38" i="3"/>
  <c r="F38" i="3"/>
  <c r="G38" i="3"/>
  <c r="H38" i="3"/>
  <c r="I38" i="3"/>
  <c r="J38" i="3"/>
  <c r="K38" i="3"/>
  <c r="L38" i="3"/>
  <c r="M38" i="3"/>
  <c r="N38" i="3"/>
  <c r="O38" i="3"/>
  <c r="E39" i="3"/>
  <c r="F39" i="3"/>
  <c r="G39" i="3"/>
  <c r="H39" i="3"/>
  <c r="I39" i="3"/>
  <c r="J39" i="3"/>
  <c r="K39" i="3"/>
  <c r="L39" i="3"/>
  <c r="M39" i="3"/>
  <c r="N39" i="3"/>
  <c r="O39" i="3"/>
  <c r="E40" i="3"/>
  <c r="F40" i="3"/>
  <c r="G40" i="3"/>
  <c r="H40" i="3"/>
  <c r="I40" i="3"/>
  <c r="J40" i="3"/>
  <c r="K40" i="3"/>
  <c r="L40" i="3"/>
  <c r="M40" i="3"/>
  <c r="N40" i="3"/>
  <c r="O40" i="3"/>
  <c r="D35" i="3"/>
  <c r="D36" i="3"/>
  <c r="D37" i="3"/>
  <c r="D38" i="3"/>
  <c r="D39" i="3"/>
  <c r="D40" i="3"/>
  <c r="D34" i="3"/>
  <c r="D95" i="4"/>
  <c r="D31" i="3"/>
  <c r="E26" i="3"/>
  <c r="F26" i="3"/>
  <c r="G26" i="3"/>
  <c r="H26" i="3"/>
  <c r="I26" i="3"/>
  <c r="J26" i="3"/>
  <c r="K26" i="3"/>
  <c r="L26" i="3"/>
  <c r="M26" i="3"/>
  <c r="N26" i="3"/>
  <c r="O26" i="3"/>
  <c r="D26" i="3"/>
  <c r="G25" i="3"/>
  <c r="H25" i="3"/>
  <c r="I25" i="3"/>
  <c r="J25" i="3"/>
  <c r="K25" i="3"/>
  <c r="L25" i="3"/>
  <c r="M25" i="3"/>
  <c r="N25" i="3"/>
  <c r="O25" i="3"/>
  <c r="F25" i="3"/>
  <c r="E25" i="3"/>
  <c r="D25" i="3"/>
  <c r="J24" i="3"/>
  <c r="K24" i="3"/>
  <c r="L24" i="3"/>
  <c r="M24" i="3"/>
  <c r="N24" i="3"/>
  <c r="O24" i="3"/>
  <c r="H24" i="3"/>
  <c r="I24" i="3"/>
  <c r="F24" i="3"/>
  <c r="G24" i="3"/>
  <c r="E24" i="3"/>
  <c r="D24" i="3"/>
  <c r="F15" i="3"/>
  <c r="G15" i="3"/>
  <c r="H15" i="3"/>
  <c r="I15" i="3"/>
  <c r="J15" i="3"/>
  <c r="K15" i="3"/>
  <c r="L15" i="3"/>
  <c r="M15" i="3"/>
  <c r="N15" i="3"/>
  <c r="O15" i="3"/>
  <c r="E15" i="3"/>
  <c r="D15" i="3"/>
  <c r="F14" i="3"/>
  <c r="G14" i="3"/>
  <c r="H14" i="3"/>
  <c r="I14" i="3"/>
  <c r="J14" i="3"/>
  <c r="K14" i="3"/>
  <c r="L14" i="3"/>
  <c r="M14" i="3"/>
  <c r="N14" i="3"/>
  <c r="O14" i="3"/>
  <c r="E14" i="3"/>
  <c r="D14" i="3"/>
  <c r="F13" i="3"/>
  <c r="G13" i="3"/>
  <c r="H13" i="3"/>
  <c r="I13" i="3"/>
  <c r="J13" i="3"/>
  <c r="K13" i="3"/>
  <c r="L13" i="3"/>
  <c r="M13" i="3"/>
  <c r="N13" i="3"/>
  <c r="O13" i="3"/>
  <c r="E13" i="3"/>
  <c r="D13" i="3"/>
  <c r="D6" i="3"/>
  <c r="F6" i="3"/>
  <c r="G6" i="3"/>
  <c r="H6" i="3"/>
  <c r="I6" i="3"/>
  <c r="J6" i="3"/>
  <c r="K6" i="3"/>
  <c r="L6" i="3"/>
  <c r="M6" i="3"/>
  <c r="N6" i="3"/>
  <c r="O6" i="3"/>
  <c r="E6" i="3"/>
  <c r="I5" i="3"/>
  <c r="J5" i="3"/>
  <c r="K5" i="3"/>
  <c r="L5" i="3"/>
  <c r="M5" i="3"/>
  <c r="N5" i="3"/>
  <c r="O5" i="3"/>
  <c r="H5" i="3"/>
  <c r="E5" i="3"/>
  <c r="F5" i="3"/>
  <c r="G5" i="3"/>
  <c r="D4" i="3"/>
  <c r="D5" i="3"/>
  <c r="E101" i="4"/>
  <c r="E102" i="4"/>
  <c r="E103" i="4"/>
  <c r="D7" i="3" l="1"/>
  <c r="E4" i="3" s="1"/>
  <c r="G91" i="4"/>
  <c r="H91" i="4"/>
  <c r="E8" i="3"/>
  <c r="F8" i="3"/>
  <c r="G8" i="3"/>
  <c r="H8" i="3"/>
  <c r="I8" i="3"/>
  <c r="J8" i="3"/>
  <c r="K8" i="3"/>
  <c r="L8" i="3"/>
  <c r="M8" i="3"/>
  <c r="N8" i="3"/>
  <c r="O8" i="3"/>
  <c r="D8" i="3"/>
  <c r="D85" i="4"/>
  <c r="O79" i="4"/>
  <c r="N79" i="4"/>
  <c r="M79" i="4"/>
  <c r="L79" i="4"/>
  <c r="K79" i="4"/>
  <c r="J79" i="4"/>
  <c r="I79" i="4"/>
  <c r="H79" i="4"/>
  <c r="G79" i="4"/>
  <c r="F79" i="4"/>
  <c r="E79" i="4"/>
  <c r="D79" i="4"/>
  <c r="O78" i="4"/>
  <c r="N78" i="4"/>
  <c r="M78" i="4"/>
  <c r="L78" i="4"/>
  <c r="K78" i="4"/>
  <c r="J78" i="4"/>
  <c r="I78" i="4"/>
  <c r="H78" i="4"/>
  <c r="G78" i="4"/>
  <c r="F78" i="4"/>
  <c r="E78" i="4"/>
  <c r="D78" i="4"/>
  <c r="O77" i="4"/>
  <c r="N77" i="4"/>
  <c r="M77" i="4"/>
  <c r="L77" i="4"/>
  <c r="K77" i="4"/>
  <c r="J77" i="4"/>
  <c r="I77" i="4"/>
  <c r="H77" i="4"/>
  <c r="G77" i="4"/>
  <c r="F77" i="4"/>
  <c r="E77" i="4"/>
  <c r="D77" i="4"/>
  <c r="O74" i="4"/>
  <c r="N74" i="4"/>
  <c r="M74" i="4"/>
  <c r="L74" i="4"/>
  <c r="K74" i="4"/>
  <c r="J74" i="4"/>
  <c r="I74" i="4"/>
  <c r="H74" i="4"/>
  <c r="G74" i="4"/>
  <c r="F74" i="4"/>
  <c r="E74" i="4"/>
  <c r="D74" i="4"/>
  <c r="O73" i="4"/>
  <c r="N73" i="4"/>
  <c r="M73" i="4"/>
  <c r="L73" i="4"/>
  <c r="K73" i="4"/>
  <c r="K75" i="4" s="1"/>
  <c r="J73" i="4"/>
  <c r="I73" i="4"/>
  <c r="I75" i="4" s="1"/>
  <c r="H73" i="4"/>
  <c r="G73" i="4"/>
  <c r="F73" i="4"/>
  <c r="E73" i="4"/>
  <c r="D73" i="4"/>
  <c r="O70" i="4"/>
  <c r="N70" i="4"/>
  <c r="M70" i="4"/>
  <c r="L70" i="4"/>
  <c r="K70" i="4"/>
  <c r="J70" i="4"/>
  <c r="I70" i="4"/>
  <c r="H70" i="4"/>
  <c r="G70" i="4"/>
  <c r="F70" i="4"/>
  <c r="E70" i="4"/>
  <c r="D70" i="4"/>
  <c r="O69" i="4"/>
  <c r="N69" i="4"/>
  <c r="M69" i="4"/>
  <c r="L69" i="4"/>
  <c r="K69" i="4"/>
  <c r="J69" i="4"/>
  <c r="I69" i="4"/>
  <c r="H69" i="4"/>
  <c r="G69" i="4"/>
  <c r="F69" i="4"/>
  <c r="E69" i="4"/>
  <c r="D69" i="4"/>
  <c r="O68" i="4"/>
  <c r="N68" i="4"/>
  <c r="M68" i="4"/>
  <c r="L68" i="4"/>
  <c r="K68" i="4"/>
  <c r="J68" i="4"/>
  <c r="I68" i="4"/>
  <c r="H68" i="4"/>
  <c r="G68" i="4"/>
  <c r="F68" i="4"/>
  <c r="E68" i="4"/>
  <c r="E71" i="4" s="1"/>
  <c r="E86" i="4" s="1"/>
  <c r="D68" i="4"/>
  <c r="O56" i="4"/>
  <c r="O59" i="4" s="1"/>
  <c r="O65" i="4" s="1"/>
  <c r="N56" i="4"/>
  <c r="N59" i="4" s="1"/>
  <c r="N65" i="4" s="1"/>
  <c r="M56" i="4"/>
  <c r="M59" i="4" s="1"/>
  <c r="M65" i="4" s="1"/>
  <c r="L56" i="4"/>
  <c r="L59" i="4" s="1"/>
  <c r="L65" i="4" s="1"/>
  <c r="K56" i="4"/>
  <c r="K59" i="4" s="1"/>
  <c r="K65" i="4" s="1"/>
  <c r="J56" i="4"/>
  <c r="J59" i="4" s="1"/>
  <c r="J65" i="4" s="1"/>
  <c r="I56" i="4"/>
  <c r="I59" i="4" s="1"/>
  <c r="I65" i="4" s="1"/>
  <c r="H56" i="4"/>
  <c r="H59" i="4" s="1"/>
  <c r="H65" i="4" s="1"/>
  <c r="G56" i="4"/>
  <c r="G59" i="4" s="1"/>
  <c r="G65" i="4" s="1"/>
  <c r="F56" i="4"/>
  <c r="F59" i="4" s="1"/>
  <c r="F65" i="4" s="1"/>
  <c r="E56" i="4"/>
  <c r="E59" i="4" s="1"/>
  <c r="E65" i="4" s="1"/>
  <c r="D56" i="4"/>
  <c r="D59" i="4" s="1"/>
  <c r="D65" i="4" s="1"/>
  <c r="O30" i="4"/>
  <c r="O58" i="4" s="1"/>
  <c r="N30" i="4"/>
  <c r="N58" i="4" s="1"/>
  <c r="M30" i="4"/>
  <c r="M58" i="4" s="1"/>
  <c r="L30" i="4"/>
  <c r="L58" i="4" s="1"/>
  <c r="K30" i="4"/>
  <c r="K58" i="4" s="1"/>
  <c r="J30" i="4"/>
  <c r="J58" i="4" s="1"/>
  <c r="I30" i="4"/>
  <c r="I58" i="4" s="1"/>
  <c r="H30" i="4"/>
  <c r="H58" i="4" s="1"/>
  <c r="G30" i="4"/>
  <c r="G58" i="4" s="1"/>
  <c r="F30" i="4"/>
  <c r="F58" i="4" s="1"/>
  <c r="E30" i="4"/>
  <c r="E58" i="4" s="1"/>
  <c r="D30" i="4"/>
  <c r="D58" i="4" s="1"/>
  <c r="I27" i="3"/>
  <c r="J27" i="3"/>
  <c r="K27" i="3"/>
  <c r="L27" i="3"/>
  <c r="M27" i="3"/>
  <c r="N27" i="3"/>
  <c r="O27" i="3"/>
  <c r="E27" i="3"/>
  <c r="F27" i="3"/>
  <c r="G27" i="3"/>
  <c r="H27" i="3"/>
  <c r="D27" i="3"/>
  <c r="E21" i="3"/>
  <c r="F21" i="3"/>
  <c r="G21" i="3"/>
  <c r="H21" i="3"/>
  <c r="I21" i="3"/>
  <c r="J21" i="3"/>
  <c r="K21" i="3"/>
  <c r="K33" i="3" s="1"/>
  <c r="L21" i="3"/>
  <c r="M21" i="3"/>
  <c r="N21" i="3"/>
  <c r="O21" i="3"/>
  <c r="D21" i="3"/>
  <c r="D33" i="3" s="1"/>
  <c r="D43" i="3" s="1"/>
  <c r="D44" i="3" s="1"/>
  <c r="E16" i="3"/>
  <c r="E32" i="3" s="1"/>
  <c r="F16" i="3"/>
  <c r="F32" i="3" s="1"/>
  <c r="G16" i="3"/>
  <c r="G32" i="3" s="1"/>
  <c r="H16" i="3"/>
  <c r="H32" i="3" s="1"/>
  <c r="I16" i="3"/>
  <c r="I32" i="3" s="1"/>
  <c r="J16" i="3"/>
  <c r="J32" i="3" s="1"/>
  <c r="K16" i="3"/>
  <c r="K32" i="3" s="1"/>
  <c r="K43" i="3" s="1"/>
  <c r="K44" i="3" s="1"/>
  <c r="L16" i="3"/>
  <c r="L32" i="3" s="1"/>
  <c r="M16" i="3"/>
  <c r="M32" i="3" s="1"/>
  <c r="N16" i="3"/>
  <c r="N32" i="3" s="1"/>
  <c r="O16" i="3"/>
  <c r="O32" i="3" s="1"/>
  <c r="D16" i="3"/>
  <c r="D32" i="3" s="1"/>
  <c r="O33" i="3" l="1"/>
  <c r="O43" i="3" s="1"/>
  <c r="O44" i="3" s="1"/>
  <c r="H33" i="3"/>
  <c r="H43" i="3" s="1"/>
  <c r="H44" i="3" s="1"/>
  <c r="I33" i="3"/>
  <c r="I43" i="3" s="1"/>
  <c r="I44" i="3" s="1"/>
  <c r="N33" i="3"/>
  <c r="N43" i="3" s="1"/>
  <c r="N44" i="3" s="1"/>
  <c r="F33" i="3"/>
  <c r="F43" i="3" s="1"/>
  <c r="F44" i="3" s="1"/>
  <c r="E33" i="3"/>
  <c r="E43" i="3" s="1"/>
  <c r="E44" i="3" s="1"/>
  <c r="J33" i="3"/>
  <c r="J43" i="3" s="1"/>
  <c r="J44" i="3" s="1"/>
  <c r="L33" i="3"/>
  <c r="L43" i="3" s="1"/>
  <c r="L44" i="3" s="1"/>
  <c r="M33" i="3"/>
  <c r="M43" i="3" s="1"/>
  <c r="M44" i="3" s="1"/>
  <c r="G33" i="3"/>
  <c r="G43" i="3" s="1"/>
  <c r="G44" i="3" s="1"/>
  <c r="D41" i="3"/>
  <c r="E7" i="3"/>
  <c r="D71" i="4"/>
  <c r="D86" i="4" s="1"/>
  <c r="L71" i="4"/>
  <c r="L86" i="4" s="1"/>
  <c r="H71" i="4"/>
  <c r="H86" i="4" s="1"/>
  <c r="H75" i="4"/>
  <c r="H80" i="4"/>
  <c r="D80" i="4"/>
  <c r="I80" i="4"/>
  <c r="I82" i="4" s="1"/>
  <c r="I87" i="4" s="1"/>
  <c r="J71" i="4"/>
  <c r="J86" i="4" s="1"/>
  <c r="F71" i="4"/>
  <c r="F86" i="4" s="1"/>
  <c r="N71" i="4"/>
  <c r="N86" i="4" s="1"/>
  <c r="F75" i="4"/>
  <c r="N75" i="4"/>
  <c r="F80" i="4"/>
  <c r="N80" i="4"/>
  <c r="J80" i="4"/>
  <c r="M75" i="4"/>
  <c r="M80" i="4"/>
  <c r="K71" i="4"/>
  <c r="K86" i="4" s="1"/>
  <c r="G71" i="4"/>
  <c r="G86" i="4" s="1"/>
  <c r="O71" i="4"/>
  <c r="O86" i="4" s="1"/>
  <c r="G75" i="4"/>
  <c r="O75" i="4"/>
  <c r="G80" i="4"/>
  <c r="O80" i="4"/>
  <c r="K80" i="4"/>
  <c r="K82" i="4" s="1"/>
  <c r="K87" i="4" s="1"/>
  <c r="I71" i="4"/>
  <c r="I86" i="4" s="1"/>
  <c r="E75" i="4"/>
  <c r="E80" i="4"/>
  <c r="L80" i="4"/>
  <c r="M71" i="4"/>
  <c r="M86" i="4" s="1"/>
  <c r="J75" i="4"/>
  <c r="L75" i="4"/>
  <c r="E64" i="4"/>
  <c r="E61" i="4"/>
  <c r="F64" i="4"/>
  <c r="F61" i="4"/>
  <c r="N61" i="4"/>
  <c r="N64" i="4"/>
  <c r="G64" i="4"/>
  <c r="G61" i="4"/>
  <c r="O61" i="4"/>
  <c r="O64" i="4"/>
  <c r="H64" i="4"/>
  <c r="H61" i="4"/>
  <c r="D61" i="4"/>
  <c r="D64" i="4"/>
  <c r="D66" i="4" s="1"/>
  <c r="E63" i="4" s="1"/>
  <c r="L61" i="4"/>
  <c r="L64" i="4"/>
  <c r="M64" i="4"/>
  <c r="M61" i="4"/>
  <c r="I61" i="4"/>
  <c r="I64" i="4"/>
  <c r="J61" i="4"/>
  <c r="J64" i="4"/>
  <c r="K61" i="4"/>
  <c r="K64" i="4"/>
  <c r="E31" i="3" l="1"/>
  <c r="D99" i="4"/>
  <c r="E41" i="3"/>
  <c r="E99" i="4" s="1"/>
  <c r="F4" i="3"/>
  <c r="F7" i="3" s="1"/>
  <c r="G4" i="3" s="1"/>
  <c r="G7" i="3" s="1"/>
  <c r="H4" i="3" s="1"/>
  <c r="H7" i="3" s="1"/>
  <c r="I4" i="3" s="1"/>
  <c r="I7" i="3" s="1"/>
  <c r="J4" i="3" s="1"/>
  <c r="J7" i="3" s="1"/>
  <c r="K4" i="3" s="1"/>
  <c r="K7" i="3" s="1"/>
  <c r="L4" i="3" s="1"/>
  <c r="L7" i="3" s="1"/>
  <c r="M4" i="3" s="1"/>
  <c r="M7" i="3" s="1"/>
  <c r="N4" i="3" s="1"/>
  <c r="N7" i="3" s="1"/>
  <c r="O4" i="3" s="1"/>
  <c r="O7" i="3" s="1"/>
  <c r="O82" i="4"/>
  <c r="O87" i="4" s="1"/>
  <c r="L82" i="4"/>
  <c r="L87" i="4" s="1"/>
  <c r="I95" i="4"/>
  <c r="J82" i="4"/>
  <c r="J87" i="4" s="1"/>
  <c r="H82" i="4"/>
  <c r="H87" i="4" s="1"/>
  <c r="G82" i="4"/>
  <c r="G87" i="4" s="1"/>
  <c r="D87" i="4"/>
  <c r="D96" i="4" s="1"/>
  <c r="E85" i="4" s="1"/>
  <c r="E96" i="4" s="1"/>
  <c r="F85" i="4" s="1"/>
  <c r="M82" i="4"/>
  <c r="M87" i="4" s="1"/>
  <c r="L95" i="4"/>
  <c r="K95" i="4"/>
  <c r="O95" i="4"/>
  <c r="N82" i="4"/>
  <c r="N87" i="4" s="1"/>
  <c r="E82" i="4"/>
  <c r="E87" i="4" s="1"/>
  <c r="F82" i="4"/>
  <c r="F87" i="4" s="1"/>
  <c r="D101" i="4"/>
  <c r="D98" i="4"/>
  <c r="E66" i="4"/>
  <c r="F63" i="4" s="1"/>
  <c r="F66" i="4" s="1"/>
  <c r="G63" i="4" s="1"/>
  <c r="G66" i="4" s="1"/>
  <c r="H63" i="4" s="1"/>
  <c r="H66" i="4" s="1"/>
  <c r="I63" i="4" s="1"/>
  <c r="I66" i="4" s="1"/>
  <c r="J63" i="4" s="1"/>
  <c r="J66" i="4" s="1"/>
  <c r="K63" i="4" s="1"/>
  <c r="K66" i="4" s="1"/>
  <c r="L63" i="4" s="1"/>
  <c r="L66" i="4" s="1"/>
  <c r="M63" i="4" s="1"/>
  <c r="M66" i="4" s="1"/>
  <c r="N63" i="4" s="1"/>
  <c r="N66" i="4" s="1"/>
  <c r="O63" i="4" s="1"/>
  <c r="O66" i="4" s="1"/>
  <c r="F31" i="3" l="1"/>
  <c r="F41" i="3" s="1"/>
  <c r="D103" i="4"/>
  <c r="H95" i="4"/>
  <c r="G95" i="4"/>
  <c r="M95" i="4"/>
  <c r="J95" i="4"/>
  <c r="N95" i="4"/>
  <c r="F96" i="4"/>
  <c r="G85" i="4" s="1"/>
  <c r="G96" i="4" s="1"/>
  <c r="F95" i="4"/>
  <c r="F101" i="4" s="1"/>
  <c r="E95" i="4"/>
  <c r="D102" i="4"/>
  <c r="G31" i="3" l="1"/>
  <c r="G41" i="3" s="1"/>
  <c r="G99" i="4" s="1"/>
  <c r="F99" i="4"/>
  <c r="H31" i="3"/>
  <c r="H41" i="3" s="1"/>
  <c r="H99" i="4" s="1"/>
  <c r="G98" i="4"/>
  <c r="G103" i="4" s="1"/>
  <c r="H85" i="4"/>
  <c r="G102" i="4"/>
  <c r="G101" i="4"/>
  <c r="E98" i="4"/>
  <c r="F98" i="4"/>
  <c r="F103" i="4" s="1"/>
  <c r="F102" i="4"/>
  <c r="I31" i="3" l="1"/>
  <c r="I41" i="3" s="1"/>
  <c r="I99" i="4" s="1"/>
  <c r="H96" i="4"/>
  <c r="H101" i="4"/>
  <c r="J31" i="3" l="1"/>
  <c r="J41" i="3" s="1"/>
  <c r="J99" i="4" s="1"/>
  <c r="I85" i="4"/>
  <c r="H102" i="4"/>
  <c r="H98" i="4"/>
  <c r="H103" i="4" s="1"/>
  <c r="K31" i="3" l="1"/>
  <c r="K41" i="3" s="1"/>
  <c r="K99" i="4" s="1"/>
  <c r="I96" i="4"/>
  <c r="I101" i="4"/>
  <c r="L31" i="3" l="1"/>
  <c r="L41" i="3" s="1"/>
  <c r="L99" i="4" s="1"/>
  <c r="I98" i="4"/>
  <c r="I103" i="4" s="1"/>
  <c r="I102" i="4"/>
  <c r="J85" i="4"/>
  <c r="M31" i="3" l="1"/>
  <c r="M41" i="3" s="1"/>
  <c r="M99" i="4" s="1"/>
  <c r="J101" i="4"/>
  <c r="J96" i="4"/>
  <c r="N31" i="3" l="1"/>
  <c r="N41" i="3" s="1"/>
  <c r="N99" i="4" s="1"/>
  <c r="J98" i="4"/>
  <c r="J103" i="4" s="1"/>
  <c r="K85" i="4"/>
  <c r="J102" i="4"/>
  <c r="O31" i="3" l="1"/>
  <c r="O41" i="3" s="1"/>
  <c r="O99" i="4" s="1"/>
  <c r="K96" i="4"/>
  <c r="K101" i="4"/>
  <c r="K98" i="4" l="1"/>
  <c r="K103" i="4" s="1"/>
  <c r="L85" i="4"/>
  <c r="K102" i="4"/>
  <c r="L96" i="4" l="1"/>
  <c r="L101" i="4"/>
  <c r="M85" i="4" l="1"/>
  <c r="L102" i="4"/>
  <c r="L98" i="4"/>
  <c r="L103" i="4" s="1"/>
  <c r="M96" i="4" l="1"/>
  <c r="M101" i="4"/>
  <c r="M98" i="4" l="1"/>
  <c r="M103" i="4" s="1"/>
  <c r="N85" i="4"/>
  <c r="M102" i="4"/>
  <c r="N101" i="4" l="1"/>
  <c r="N96" i="4"/>
  <c r="N102" i="4" l="1"/>
  <c r="O85" i="4"/>
  <c r="N98" i="4"/>
  <c r="N103" i="4" s="1"/>
  <c r="O96" i="4" l="1"/>
  <c r="O101" i="4"/>
  <c r="O98" i="4" l="1"/>
  <c r="O103" i="4" s="1"/>
  <c r="O102" i="4"/>
</calcChain>
</file>

<file path=xl/sharedStrings.xml><?xml version="1.0" encoding="utf-8"?>
<sst xmlns="http://schemas.openxmlformats.org/spreadsheetml/2006/main" count="192" uniqueCount="149">
  <si>
    <t>Entradas de fondos</t>
  </si>
  <si>
    <t>Salidas de fondos</t>
  </si>
  <si>
    <t>Proyección fondos disponibles</t>
  </si>
  <si>
    <t>Saldo inicial</t>
  </si>
  <si>
    <t>Variación por colocaciones</t>
  </si>
  <si>
    <t>Variación por captaciones</t>
  </si>
  <si>
    <t>Variación por ingresos</t>
  </si>
  <si>
    <t>Variación por gastos</t>
  </si>
  <si>
    <t>Variación por activos</t>
  </si>
  <si>
    <t>Variación por pasivos</t>
  </si>
  <si>
    <t>Variación por patrimonio</t>
  </si>
  <si>
    <t>Interés ganado en bancos</t>
  </si>
  <si>
    <t>Saldo final</t>
  </si>
  <si>
    <t>Saldo Inicial</t>
  </si>
  <si>
    <t>VARIACION NETA</t>
  </si>
  <si>
    <t>Flujo de salida colocaciones</t>
  </si>
  <si>
    <t>Flujo de entrada captacion directa</t>
  </si>
  <si>
    <t>Variación por captacion directa</t>
  </si>
  <si>
    <t>Flujo de salida intereses captacion directa</t>
  </si>
  <si>
    <t>FUENTE</t>
  </si>
  <si>
    <t>USO</t>
  </si>
  <si>
    <t>SIGNO +</t>
  </si>
  <si>
    <t>(SIGNO -)</t>
  </si>
  <si>
    <t>AUMENTO DE ACTIVO</t>
  </si>
  <si>
    <t>DISMINUCION DE ACTIVO</t>
  </si>
  <si>
    <t>AUMENTO DE PASIVO</t>
  </si>
  <si>
    <t>DISMINUCION DE PASIVO</t>
  </si>
  <si>
    <t>AUMENTO DE PATRIMONIO</t>
  </si>
  <si>
    <t>DISMINUCION DE PATRIMONIO</t>
  </si>
  <si>
    <t>INGRESOS</t>
  </si>
  <si>
    <t>GASTOS</t>
  </si>
  <si>
    <t>OPERACIÓN</t>
  </si>
  <si>
    <t>INVERSION</t>
  </si>
  <si>
    <t>FINANCIAMIENTO</t>
  </si>
  <si>
    <t>CUENTAS DE ACTIVO</t>
  </si>
  <si>
    <t>CUENTAS DE PASIVO</t>
  </si>
  <si>
    <t>CUENTAS DEL PATRIMONIO</t>
  </si>
  <si>
    <t>UTILIDAD DEL EJERCICIO</t>
  </si>
  <si>
    <t>CUENTAS DE INGRESO</t>
  </si>
  <si>
    <t>CUENTAS DE GASTO</t>
  </si>
  <si>
    <t>FLUJO DE CAJA</t>
  </si>
  <si>
    <t>[+]</t>
  </si>
  <si>
    <t>[-]</t>
  </si>
  <si>
    <t>[=]</t>
  </si>
  <si>
    <r>
      <t>Excedente</t>
    </r>
    <r>
      <rPr>
        <sz val="11"/>
        <color rgb="FFC00000"/>
        <rFont val="Arial"/>
        <family val="2"/>
      </rPr>
      <t xml:space="preserve"> (Déficit)</t>
    </r>
    <r>
      <rPr>
        <sz val="11"/>
        <color theme="1"/>
        <rFont val="Arial"/>
        <family val="2"/>
      </rPr>
      <t xml:space="preserve"> de Caja</t>
    </r>
  </si>
  <si>
    <t xml:space="preserve">Flujo de entrada intereses ganados cartera </t>
  </si>
  <si>
    <t>Flujo de entrada recuperacion préstamos (cartera)</t>
  </si>
  <si>
    <t>Flujo de salida amortizacion Obligaciones bancarias</t>
  </si>
  <si>
    <t>Flujo de salida Intereses Obligaciones bancarias</t>
  </si>
  <si>
    <t>Variación por Obligaciones bancarias</t>
  </si>
  <si>
    <t>Flujo de entrada Obligaciones bancarias</t>
  </si>
  <si>
    <t>COLOCACIONES</t>
  </si>
  <si>
    <t>CAPTACION DIRECTA</t>
  </si>
  <si>
    <t>OBLIGACIONES BANCARIAS</t>
  </si>
  <si>
    <t>21 Y 26</t>
  </si>
  <si>
    <t xml:space="preserve">COOPERATIVA DE AHORRO Y CREDITO </t>
  </si>
  <si>
    <t>Código</t>
  </si>
  <si>
    <t>Flujo de  Entrada de fondos</t>
  </si>
  <si>
    <t>Recuperación Consumo prioritario</t>
  </si>
  <si>
    <t>Recuperación Inmobiliario</t>
  </si>
  <si>
    <t>Recuperación Microcrédito</t>
  </si>
  <si>
    <t>Recuperación Consumo ordinario</t>
  </si>
  <si>
    <t>Intereses ganados Consumo prioritario</t>
  </si>
  <si>
    <t>Intereses ganados Inmobiliario</t>
  </si>
  <si>
    <t>Intereses ganados Microcrédito</t>
  </si>
  <si>
    <t>Intereses ganados Consumo ordinario</t>
  </si>
  <si>
    <t>Captación Depósitos a la vista</t>
  </si>
  <si>
    <t>Captación Depósitos a plazo</t>
  </si>
  <si>
    <t>Captación Depósitos restringidos</t>
  </si>
  <si>
    <t>Préstamos Obligaciones con instituciones financier</t>
  </si>
  <si>
    <t>Préstamos Obligaciones con entidades financieras d</t>
  </si>
  <si>
    <t>Variación UTILIDADES FINANCIERAS</t>
  </si>
  <si>
    <t>Variación INGRESOS POR SERVICIOS</t>
  </si>
  <si>
    <t>Variación OTROS INGRESOS OPERACIONALES</t>
  </si>
  <si>
    <t>Variación OTROS INGRESOS</t>
  </si>
  <si>
    <t>Incremento Otros pasivos</t>
  </si>
  <si>
    <t>Incremento Capital social</t>
  </si>
  <si>
    <t>Incremento Reservas</t>
  </si>
  <si>
    <t>Disminución Inversiones</t>
  </si>
  <si>
    <t>Interés ganado bancos Fondos disponibles</t>
  </si>
  <si>
    <t>Subtotal Flujo de  Entrada de fondos</t>
  </si>
  <si>
    <t>Flujo de  Salida de fondos</t>
  </si>
  <si>
    <t>1402</t>
  </si>
  <si>
    <t>Colocación Consumo prioritario</t>
  </si>
  <si>
    <t>1403</t>
  </si>
  <si>
    <t>Colocación Inmobiliario</t>
  </si>
  <si>
    <t>1404</t>
  </si>
  <si>
    <t>Colocación Microcrédito</t>
  </si>
  <si>
    <t>1407</t>
  </si>
  <si>
    <t>Colocación Consumo ordinario</t>
  </si>
  <si>
    <t>2602</t>
  </si>
  <si>
    <t>Amortización Obligaciones con instituciones financ</t>
  </si>
  <si>
    <t>2603</t>
  </si>
  <si>
    <t>2606</t>
  </si>
  <si>
    <t>Amortización Obligaciones con entidades financiera</t>
  </si>
  <si>
    <t>2101</t>
  </si>
  <si>
    <t>Intereses pagados Depósitos a la vista</t>
  </si>
  <si>
    <t>2103</t>
  </si>
  <si>
    <t>Intereses pagados Depósitos a plazo</t>
  </si>
  <si>
    <t>2105</t>
  </si>
  <si>
    <t>Intereses pagados Depósitos restringidos</t>
  </si>
  <si>
    <t>Intereses pagados Obligaciones con instituciones f</t>
  </si>
  <si>
    <t>Intereses pagados Obligaciones con entidades finan</t>
  </si>
  <si>
    <t>42</t>
  </si>
  <si>
    <t>Variación COMISIONES CAUSADAS</t>
  </si>
  <si>
    <t>43</t>
  </si>
  <si>
    <t>Variación PÉRDIDAS FINANCIERAS</t>
  </si>
  <si>
    <t>45</t>
  </si>
  <si>
    <t>Variación GASTOS DE OPERACIÓN</t>
  </si>
  <si>
    <t>46</t>
  </si>
  <si>
    <t>Variación OTRAS PÉRDIDAS OPERACIONALES</t>
  </si>
  <si>
    <t>47</t>
  </si>
  <si>
    <t>Variación OTROS GASTOS Y PERDIDAS</t>
  </si>
  <si>
    <t>16</t>
  </si>
  <si>
    <t>Incremento Cuentas por cobrar</t>
  </si>
  <si>
    <t>18</t>
  </si>
  <si>
    <t>Incremento Propiedades y equipo</t>
  </si>
  <si>
    <t>19</t>
  </si>
  <si>
    <t>Incremento Otros activos</t>
  </si>
  <si>
    <t>25</t>
  </si>
  <si>
    <t>Disminución Cuentas por pagar</t>
  </si>
  <si>
    <t>29</t>
  </si>
  <si>
    <t>Disminución Otros pasivos</t>
  </si>
  <si>
    <t>Subtotal Flujos de Salida de fondos</t>
  </si>
  <si>
    <t>Excedente (déficit) de fondos SPF</t>
  </si>
  <si>
    <t>Flujo de entrada recuperacion cartera</t>
  </si>
  <si>
    <t>Flujo de entrada intereses ganados cartera cartera</t>
  </si>
  <si>
    <t>Flujo de entrada Obligaciones financieras</t>
  </si>
  <si>
    <t>Flujo de salida Amortizacion Obligaciones financieras</t>
  </si>
  <si>
    <t>Flujo de salida Intereses Obligaciones financieras</t>
  </si>
  <si>
    <t>Variación por Obligaciones financieras</t>
  </si>
  <si>
    <t>Variación por captaciones SPF</t>
  </si>
  <si>
    <t>ene-2021</t>
  </si>
  <si>
    <t>feb-2021</t>
  </si>
  <si>
    <t>mar-2021</t>
  </si>
  <si>
    <t>abr-2021</t>
  </si>
  <si>
    <t>may-2021</t>
  </si>
  <si>
    <t>jun-2021</t>
  </si>
  <si>
    <t>jul-2021</t>
  </si>
  <si>
    <t>ago-2021</t>
  </si>
  <si>
    <t>sep-2021</t>
  </si>
  <si>
    <t>oct-2021</t>
  </si>
  <si>
    <t>nov-2021</t>
  </si>
  <si>
    <t>dic-2021</t>
  </si>
  <si>
    <t>Variación por liquidez</t>
  </si>
  <si>
    <t>Saldo caja</t>
  </si>
  <si>
    <t>Saldo bancos</t>
  </si>
  <si>
    <t>Saldo final (comprobacion)</t>
  </si>
  <si>
    <t xml:space="preserve">Variacion por liquidez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</si>
</sst>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64" formatCode="_ * #,##0_ ;_ * \-#,##0_ ;_ * &quot;-&quot;??_ ;_ @_ "/>
    <numFmt numFmtId="165" formatCode="_ * #,##0.000_ ;_ * \-#,##0.000_ ;_ * &quot;-&quot;??_ ;_ @_ "/>
    <numFmt numFmtId="166" formatCode="#,###;\-#,###;0"/>
    <numFmt numFmtId="167" formatCode="0,000"/>
    <numFmt numFmtId="168" formatCode="#,##0_ ;[Red]\-#,##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3F59"/>
      <name val="Arial"/>
      <family val="2"/>
    </font>
    <font>
      <sz val="12"/>
      <name val="Arial"/>
      <family val="2"/>
    </font>
    <font>
      <b/>
      <sz val="12"/>
      <color rgb="FF002060"/>
      <name val="Arial"/>
      <family val="2"/>
    </font>
    <font>
      <b/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1"/>
      <color rgb="FF002060"/>
      <name val="Arial"/>
      <family val="2"/>
    </font>
    <font>
      <sz val="11"/>
      <color rgb="FFC00000"/>
      <name val="Arial"/>
      <family val="2"/>
    </font>
    <font>
      <b/>
      <sz val="12"/>
      <color theme="1"/>
      <name val="Arial"/>
      <family val="2"/>
    </font>
    <font>
      <b/>
      <sz val="12"/>
      <color rgb="FFC00000"/>
      <name val="Arial"/>
      <family val="2"/>
    </font>
    <font>
      <sz val="11"/>
      <color rgb="FF002060"/>
      <name val="Arial"/>
      <family val="2"/>
    </font>
    <font>
      <b/>
      <sz val="14"/>
      <color rgb="FF002060"/>
      <name val="Arial"/>
      <family val="2"/>
    </font>
    <font>
      <sz val="20"/>
      <color rgb="FF2B8ABE"/>
      <name val="Arial"/>
      <family val="2"/>
    </font>
    <font>
      <b/>
      <sz val="11"/>
      <color theme="1"/>
      <name val="Arial"/>
      <family val="2"/>
    </font>
    <font>
      <sz val="11"/>
      <color rgb="FF003F59"/>
      <name val="Arial"/>
      <family val="2"/>
    </font>
    <font>
      <b/>
      <sz val="11"/>
      <color rgb="FFFF0000"/>
      <name val="Arial"/>
      <family val="2"/>
    </font>
    <font>
      <b/>
      <sz val="11"/>
      <color rgb="FF7030A0"/>
      <name val="Arial"/>
      <family val="2"/>
    </font>
    <font>
      <sz val="10"/>
      <color rgb="FF003F59"/>
      <name val="Verdana"/>
      <family val="2"/>
    </font>
    <font>
      <sz val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9F4F9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9A6BB"/>
      </left>
      <right/>
      <top style="thin">
        <color rgb="FF79A6BB"/>
      </top>
      <bottom style="thin">
        <color rgb="FF79A6BB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79A6BB"/>
      </top>
      <bottom style="thin">
        <color rgb="FF79A6BB"/>
      </bottom>
      <diagonal/>
    </border>
    <border>
      <left style="thin">
        <color rgb="FF79A6BB"/>
      </left>
      <right style="thin">
        <color rgb="FF79A6BB"/>
      </right>
      <top style="thin">
        <color rgb="FF79A6BB"/>
      </top>
      <bottom style="thin">
        <color rgb="FF79A6BB"/>
      </bottom>
      <diagonal/>
    </border>
    <border>
      <left/>
      <right style="thin">
        <color rgb="FF79A6BB"/>
      </right>
      <top style="thin">
        <color rgb="FF79A6BB"/>
      </top>
      <bottom style="thin">
        <color rgb="FF79A6BB"/>
      </bottom>
      <diagonal/>
    </border>
    <border>
      <left/>
      <right style="thin">
        <color rgb="FF79A6BB"/>
      </right>
      <top style="thin">
        <color rgb="FF79A6BB"/>
      </top>
      <bottom/>
      <diagonal/>
    </border>
    <border>
      <left style="thin">
        <color rgb="FF79A6BB"/>
      </left>
      <right style="thin">
        <color rgb="FF79A6BB"/>
      </right>
      <top/>
      <bottom style="thin">
        <color rgb="FF79A6BB"/>
      </bottom>
      <diagonal/>
    </border>
    <border>
      <left/>
      <right style="thin">
        <color rgb="FF79A6BB"/>
      </right>
      <top/>
      <bottom style="thin">
        <color rgb="FF79A6BB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/>
    <xf numFmtId="164" fontId="2" fillId="0" borderId="1" xfId="1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65" fontId="4" fillId="2" borderId="2" xfId="1" applyNumberFormat="1" applyFont="1" applyFill="1" applyBorder="1" applyAlignment="1">
      <alignment horizontal="left" vertical="center" wrapText="1"/>
    </xf>
    <xf numFmtId="43" fontId="5" fillId="0" borderId="0" xfId="1" applyFont="1" applyFill="1" applyAlignment="1">
      <alignment horizontal="left"/>
    </xf>
    <xf numFmtId="164" fontId="8" fillId="0" borderId="0" xfId="1" applyNumberFormat="1" applyFont="1" applyFill="1"/>
    <xf numFmtId="164" fontId="6" fillId="0" borderId="3" xfId="1" applyNumberFormat="1" applyFont="1" applyFill="1" applyBorder="1" applyAlignment="1">
      <alignment horizontal="center"/>
    </xf>
    <xf numFmtId="164" fontId="7" fillId="0" borderId="3" xfId="1" applyNumberFormat="1" applyFont="1" applyFill="1" applyBorder="1" applyAlignment="1">
      <alignment horizontal="center"/>
    </xf>
    <xf numFmtId="43" fontId="5" fillId="0" borderId="1" xfId="1" applyFont="1" applyFill="1" applyBorder="1" applyAlignment="1">
      <alignment horizontal="left" vertical="center"/>
    </xf>
    <xf numFmtId="164" fontId="5" fillId="0" borderId="1" xfId="1" applyNumberFormat="1" applyFont="1" applyFill="1" applyBorder="1"/>
    <xf numFmtId="164" fontId="5" fillId="4" borderId="1" xfId="1" applyNumberFormat="1" applyFont="1" applyFill="1" applyBorder="1"/>
    <xf numFmtId="164" fontId="5" fillId="5" borderId="1" xfId="1" applyNumberFormat="1" applyFont="1" applyFill="1" applyBorder="1"/>
    <xf numFmtId="43" fontId="8" fillId="0" borderId="0" xfId="1" applyFont="1" applyFill="1"/>
    <xf numFmtId="43" fontId="5" fillId="0" borderId="0" xfId="1" applyFont="1" applyFill="1"/>
    <xf numFmtId="164" fontId="9" fillId="0" borderId="1" xfId="1" applyNumberFormat="1" applyFont="1" applyFill="1" applyBorder="1" applyAlignment="1">
      <alignment horizontal="center" vertical="center"/>
    </xf>
    <xf numFmtId="43" fontId="9" fillId="0" borderId="1" xfId="1" applyFont="1" applyFill="1" applyBorder="1" applyAlignment="1">
      <alignment horizontal="center" vertical="center"/>
    </xf>
    <xf numFmtId="43" fontId="5" fillId="0" borderId="4" xfId="1" applyFont="1" applyFill="1" applyBorder="1" applyAlignment="1">
      <alignment vertical="center"/>
    </xf>
    <xf numFmtId="164" fontId="5" fillId="6" borderId="1" xfId="1" applyNumberFormat="1" applyFont="1" applyFill="1" applyBorder="1"/>
    <xf numFmtId="164" fontId="5" fillId="7" borderId="1" xfId="1" applyNumberFormat="1" applyFont="1" applyFill="1" applyBorder="1"/>
    <xf numFmtId="164" fontId="5" fillId="8" borderId="1" xfId="1" applyNumberFormat="1" applyFont="1" applyFill="1" applyBorder="1"/>
    <xf numFmtId="164" fontId="5" fillId="9" borderId="1" xfId="1" applyNumberFormat="1" applyFont="1" applyFill="1" applyBorder="1"/>
    <xf numFmtId="164" fontId="6" fillId="0" borderId="5" xfId="1" applyNumberFormat="1" applyFont="1" applyFill="1" applyBorder="1" applyAlignment="1">
      <alignment horizontal="center"/>
    </xf>
    <xf numFmtId="164" fontId="7" fillId="0" borderId="5" xfId="1" applyNumberFormat="1" applyFont="1" applyFill="1" applyBorder="1" applyAlignment="1">
      <alignment horizontal="center"/>
    </xf>
    <xf numFmtId="43" fontId="5" fillId="0" borderId="0" xfId="1" applyFont="1" applyFill="1" applyBorder="1" applyAlignment="1">
      <alignment horizontal="left" vertical="center"/>
    </xf>
    <xf numFmtId="164" fontId="0" fillId="0" borderId="0" xfId="0" applyNumberFormat="1"/>
    <xf numFmtId="164" fontId="2" fillId="0" borderId="1" xfId="0" applyNumberFormat="1" applyFont="1" applyBorder="1" applyAlignment="1">
      <alignment horizontal="left" vertical="center"/>
    </xf>
    <xf numFmtId="165" fontId="4" fillId="2" borderId="7" xfId="1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164" fontId="11" fillId="0" borderId="1" xfId="1" applyNumberFormat="1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164" fontId="14" fillId="0" borderId="1" xfId="1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43" fontId="0" fillId="0" borderId="0" xfId="0" applyNumberFormat="1"/>
    <xf numFmtId="43" fontId="0" fillId="0" borderId="0" xfId="1" applyFont="1"/>
    <xf numFmtId="164" fontId="10" fillId="0" borderId="1" xfId="1" applyNumberFormat="1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17" fontId="3" fillId="3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164" fontId="2" fillId="0" borderId="0" xfId="1" applyNumberFormat="1" applyFont="1" applyBorder="1" applyAlignment="1">
      <alignment horizontal="left" vertical="center"/>
    </xf>
    <xf numFmtId="164" fontId="2" fillId="0" borderId="1" xfId="1" applyNumberFormat="1" applyFont="1" applyFill="1" applyBorder="1" applyAlignment="1">
      <alignment horizontal="left" vertical="center"/>
    </xf>
    <xf numFmtId="49" fontId="16" fillId="0" borderId="0" xfId="0" applyNumberFormat="1" applyFont="1" applyAlignment="1">
      <alignment horizontal="left" vertical="top" wrapText="1" readingOrder="1"/>
    </xf>
    <xf numFmtId="0" fontId="17" fillId="0" borderId="0" xfId="0" applyFont="1"/>
    <xf numFmtId="49" fontId="6" fillId="3" borderId="8" xfId="0" applyNumberFormat="1" applyFont="1" applyFill="1" applyBorder="1" applyAlignment="1">
      <alignment vertical="center" wrapText="1" readingOrder="1"/>
    </xf>
    <xf numFmtId="0" fontId="4" fillId="3" borderId="8" xfId="0" applyFont="1" applyFill="1" applyBorder="1" applyAlignment="1">
      <alignment horizontal="center" vertical="center" wrapText="1" readingOrder="1"/>
    </xf>
    <xf numFmtId="49" fontId="10" fillId="3" borderId="8" xfId="0" applyNumberFormat="1" applyFont="1" applyFill="1" applyBorder="1" applyAlignment="1">
      <alignment vertical="center" wrapText="1" readingOrder="1"/>
    </xf>
    <xf numFmtId="0" fontId="18" fillId="10" borderId="8" xfId="0" applyFont="1" applyFill="1" applyBorder="1" applyAlignment="1">
      <alignment horizontal="left" vertical="center" wrapText="1" readingOrder="1"/>
    </xf>
    <xf numFmtId="49" fontId="18" fillId="10" borderId="9" xfId="0" applyNumberFormat="1" applyFont="1" applyFill="1" applyBorder="1" applyAlignment="1">
      <alignment horizontal="left" vertical="center" wrapText="1" readingOrder="1"/>
    </xf>
    <xf numFmtId="166" fontId="8" fillId="0" borderId="9" xfId="0" applyNumberFormat="1" applyFont="1" applyBorder="1" applyAlignment="1">
      <alignment horizontal="right" vertical="center" wrapText="1" readingOrder="1"/>
    </xf>
    <xf numFmtId="0" fontId="18" fillId="2" borderId="8" xfId="0" applyFont="1" applyFill="1" applyBorder="1" applyAlignment="1">
      <alignment horizontal="left" vertical="center" wrapText="1" readingOrder="1"/>
    </xf>
    <xf numFmtId="49" fontId="18" fillId="2" borderId="9" xfId="0" applyNumberFormat="1" applyFont="1" applyFill="1" applyBorder="1" applyAlignment="1">
      <alignment horizontal="left" vertical="center" wrapText="1" readingOrder="1"/>
    </xf>
    <xf numFmtId="0" fontId="8" fillId="0" borderId="8" xfId="0" applyFont="1" applyBorder="1" applyAlignment="1">
      <alignment horizontal="left" vertical="center" wrapText="1" readingOrder="1"/>
    </xf>
    <xf numFmtId="49" fontId="8" fillId="0" borderId="9" xfId="0" applyNumberFormat="1" applyFont="1" applyBorder="1" applyAlignment="1">
      <alignment horizontal="left" vertical="center" wrapText="1" readingOrder="1"/>
    </xf>
    <xf numFmtId="166" fontId="18" fillId="2" borderId="9" xfId="0" applyNumberFormat="1" applyFont="1" applyFill="1" applyBorder="1" applyAlignment="1">
      <alignment horizontal="right" vertical="center" wrapText="1" readingOrder="1"/>
    </xf>
    <xf numFmtId="166" fontId="18" fillId="10" borderId="9" xfId="0" applyNumberFormat="1" applyFont="1" applyFill="1" applyBorder="1" applyAlignment="1">
      <alignment horizontal="right" vertical="center" wrapText="1" readingOrder="1"/>
    </xf>
    <xf numFmtId="166" fontId="8" fillId="0" borderId="10" xfId="0" applyNumberFormat="1" applyFont="1" applyBorder="1" applyAlignment="1">
      <alignment horizontal="right" vertical="center" wrapText="1" readingOrder="1"/>
    </xf>
    <xf numFmtId="49" fontId="10" fillId="3" borderId="1" xfId="0" applyNumberFormat="1" applyFont="1" applyFill="1" applyBorder="1" applyAlignment="1">
      <alignment vertical="center" wrapText="1" readingOrder="1"/>
    </xf>
    <xf numFmtId="164" fontId="10" fillId="3" borderId="1" xfId="1" applyNumberFormat="1" applyFont="1" applyFill="1" applyBorder="1" applyAlignment="1">
      <alignment vertical="center" wrapText="1" readingOrder="1"/>
    </xf>
    <xf numFmtId="0" fontId="19" fillId="11" borderId="8" xfId="0" applyFont="1" applyFill="1" applyBorder="1" applyAlignment="1">
      <alignment horizontal="center" vertical="center" wrapText="1" readingOrder="1"/>
    </xf>
    <xf numFmtId="49" fontId="19" fillId="11" borderId="8" xfId="0" applyNumberFormat="1" applyFont="1" applyFill="1" applyBorder="1" applyAlignment="1">
      <alignment vertical="center" wrapText="1" readingOrder="1"/>
    </xf>
    <xf numFmtId="49" fontId="18" fillId="2" borderId="8" xfId="0" applyNumberFormat="1" applyFont="1" applyFill="1" applyBorder="1" applyAlignment="1">
      <alignment horizontal="left" vertical="center" wrapText="1" readingOrder="1"/>
    </xf>
    <xf numFmtId="49" fontId="18" fillId="10" borderId="8" xfId="0" applyNumberFormat="1" applyFont="1" applyFill="1" applyBorder="1" applyAlignment="1">
      <alignment horizontal="left" vertical="center" wrapText="1" readingOrder="1"/>
    </xf>
    <xf numFmtId="166" fontId="20" fillId="10" borderId="9" xfId="0" applyNumberFormat="1" applyFont="1" applyFill="1" applyBorder="1" applyAlignment="1">
      <alignment horizontal="right" vertical="center" wrapText="1" readingOrder="1"/>
    </xf>
    <xf numFmtId="49" fontId="8" fillId="0" borderId="8" xfId="0" applyNumberFormat="1" applyFont="1" applyBorder="1" applyAlignment="1">
      <alignment horizontal="left" vertical="center" wrapText="1" readingOrder="1"/>
    </xf>
    <xf numFmtId="167" fontId="19" fillId="11" borderId="9" xfId="0" applyNumberFormat="1" applyFont="1" applyFill="1" applyBorder="1" applyAlignment="1">
      <alignment horizontal="right" vertical="center" wrapText="1" readingOrder="1"/>
    </xf>
    <xf numFmtId="167" fontId="2" fillId="0" borderId="0" xfId="0" applyNumberFormat="1" applyFont="1"/>
    <xf numFmtId="0" fontId="4" fillId="2" borderId="8" xfId="0" applyFont="1" applyFill="1" applyBorder="1" applyAlignment="1">
      <alignment vertical="center" wrapText="1" readingOrder="1"/>
    </xf>
    <xf numFmtId="0" fontId="4" fillId="2" borderId="11" xfId="0" applyFont="1" applyFill="1" applyBorder="1" applyAlignment="1">
      <alignment vertical="center" wrapText="1" readingOrder="1"/>
    </xf>
    <xf numFmtId="166" fontId="21" fillId="2" borderId="12" xfId="0" applyNumberFormat="1" applyFont="1" applyFill="1" applyBorder="1" applyAlignment="1">
      <alignment horizontal="right" vertical="center" wrapText="1" readingOrder="1"/>
    </xf>
    <xf numFmtId="165" fontId="17" fillId="3" borderId="1" xfId="1" applyNumberFormat="1" applyFont="1" applyFill="1" applyBorder="1" applyAlignment="1">
      <alignment horizontal="left" vertical="center"/>
    </xf>
    <xf numFmtId="168" fontId="17" fillId="0" borderId="1" xfId="1" applyNumberFormat="1" applyFont="1" applyBorder="1" applyAlignment="1">
      <alignment horizontal="right" vertical="center"/>
    </xf>
    <xf numFmtId="166" fontId="17" fillId="0" borderId="0" xfId="0" applyNumberFormat="1" applyFont="1" applyAlignment="1">
      <alignment horizontal="left" vertical="center"/>
    </xf>
    <xf numFmtId="166" fontId="2" fillId="0" borderId="1" xfId="0" applyNumberFormat="1" applyFont="1" applyBorder="1" applyAlignment="1">
      <alignment horizontal="right" vertical="center"/>
    </xf>
    <xf numFmtId="166" fontId="20" fillId="0" borderId="1" xfId="0" applyNumberFormat="1" applyFont="1" applyBorder="1" applyAlignment="1">
      <alignment horizontal="right" vertical="center"/>
    </xf>
    <xf numFmtId="168" fontId="17" fillId="3" borderId="1" xfId="1" applyNumberFormat="1" applyFont="1" applyFill="1" applyBorder="1" applyAlignment="1">
      <alignment horizontal="right" vertical="center"/>
    </xf>
    <xf numFmtId="165" fontId="2" fillId="0" borderId="0" xfId="1" applyNumberFormat="1" applyFont="1" applyBorder="1" applyAlignment="1">
      <alignment horizontal="left" vertical="center"/>
    </xf>
    <xf numFmtId="166" fontId="2" fillId="0" borderId="1" xfId="0" applyNumberFormat="1" applyFont="1" applyBorder="1" applyAlignment="1">
      <alignment horizontal="center" vertical="center"/>
    </xf>
    <xf numFmtId="166" fontId="17" fillId="3" borderId="1" xfId="0" applyNumberFormat="1" applyFont="1" applyFill="1" applyBorder="1" applyAlignment="1">
      <alignment horizontal="right" vertical="center"/>
    </xf>
    <xf numFmtId="165" fontId="2" fillId="0" borderId="0" xfId="1" applyNumberFormat="1" applyFont="1" applyAlignment="1">
      <alignment horizontal="left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left" vertical="center"/>
    </xf>
    <xf numFmtId="165" fontId="3" fillId="0" borderId="1" xfId="1" applyNumberFormat="1" applyFont="1" applyBorder="1" applyAlignment="1">
      <alignment horizontal="left" vertical="center"/>
    </xf>
    <xf numFmtId="164" fontId="3" fillId="0" borderId="1" xfId="1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2" fillId="0" borderId="1" xfId="1" applyNumberFormat="1" applyFont="1" applyBorder="1" applyAlignment="1">
      <alignment horizontal="right" vertical="center"/>
    </xf>
    <xf numFmtId="10" fontId="2" fillId="0" borderId="1" xfId="2" applyNumberFormat="1" applyFont="1" applyBorder="1" applyAlignment="1">
      <alignment horizontal="right" vertical="center"/>
    </xf>
    <xf numFmtId="43" fontId="2" fillId="0" borderId="0" xfId="1" applyFont="1" applyAlignment="1">
      <alignment horizontal="lef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" fontId="4" fillId="3" borderId="9" xfId="0" applyNumberFormat="1" applyFont="1" applyFill="1" applyBorder="1" applyAlignment="1">
      <alignment horizontal="center" vertical="center" wrapText="1" readingOrder="1"/>
    </xf>
    <xf numFmtId="17" fontId="19" fillId="11" borderId="9" xfId="0" applyNumberFormat="1" applyFont="1" applyFill="1" applyBorder="1" applyAlignment="1">
      <alignment horizontal="center" vertical="center" wrapText="1" readingOrder="1"/>
    </xf>
    <xf numFmtId="49" fontId="16" fillId="0" borderId="0" xfId="0" applyNumberFormat="1" applyFont="1" applyAlignment="1">
      <alignment horizontal="left" vertical="top" wrapText="1" readingOrder="1"/>
    </xf>
  </cellXfs>
  <cellStyles count="3">
    <cellStyle name="Millares" xfId="1" builtinId="3"/>
    <cellStyle name="Normal" xfId="0" builtinId="0"/>
    <cellStyle name="Porcentaje" xfId="2" builtinId="5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  <color rgb="FFFFCCFF"/>
      <color rgb="FFFF9999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748453</xdr:colOff>
      <xdr:row>118</xdr:row>
      <xdr:rowOff>33443</xdr:rowOff>
    </xdr:from>
    <xdr:to>
      <xdr:col>32</xdr:col>
      <xdr:colOff>148446</xdr:colOff>
      <xdr:row>151</xdr:row>
      <xdr:rowOff>57148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6EBFCB3-BEC6-4BD7-B2D6-4833528DBD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521853" y="35756003"/>
          <a:ext cx="12872153" cy="6058745"/>
        </a:xfrm>
        <a:prstGeom prst="rect">
          <a:avLst/>
        </a:prstGeom>
      </xdr:spPr>
    </xdr:pic>
    <xdr:clientData/>
  </xdr:twoCellAnchor>
  <xdr:twoCellAnchor editAs="oneCell">
    <xdr:from>
      <xdr:col>1</xdr:col>
      <xdr:colOff>209550</xdr:colOff>
      <xdr:row>153</xdr:row>
      <xdr:rowOff>51225</xdr:rowOff>
    </xdr:from>
    <xdr:to>
      <xdr:col>18</xdr:col>
      <xdr:colOff>574344</xdr:colOff>
      <xdr:row>173</xdr:row>
      <xdr:rowOff>41047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1A1EC8A-5DEC-4400-A353-1C1908FA30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4850" y="40341975"/>
          <a:ext cx="17852694" cy="341882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178</xdr:row>
      <xdr:rowOff>108797</xdr:rowOff>
    </xdr:from>
    <xdr:to>
      <xdr:col>18</xdr:col>
      <xdr:colOff>4520</xdr:colOff>
      <xdr:row>195</xdr:row>
      <xdr:rowOff>45141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5FC9FD2-5304-4226-8B13-8D44A71F97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44685797"/>
          <a:ext cx="17987720" cy="2850994"/>
        </a:xfrm>
        <a:prstGeom prst="rect">
          <a:avLst/>
        </a:prstGeom>
      </xdr:spPr>
    </xdr:pic>
    <xdr:clientData/>
  </xdr:twoCellAnchor>
  <xdr:twoCellAnchor editAs="oneCell">
    <xdr:from>
      <xdr:col>2</xdr:col>
      <xdr:colOff>175260</xdr:colOff>
      <xdr:row>124</xdr:row>
      <xdr:rowOff>49530</xdr:rowOff>
    </xdr:from>
    <xdr:to>
      <xdr:col>11</xdr:col>
      <xdr:colOff>892412</xdr:colOff>
      <xdr:row>151</xdr:row>
      <xdr:rowOff>30480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A89F206-CD7C-4000-A068-C0B7260FC3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42060" y="36869370"/>
          <a:ext cx="11705192" cy="49187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9</xdr:row>
      <xdr:rowOff>146050</xdr:rowOff>
    </xdr:from>
    <xdr:to>
      <xdr:col>15</xdr:col>
      <xdr:colOff>0</xdr:colOff>
      <xdr:row>9</xdr:row>
      <xdr:rowOff>196850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945E7456-8E1F-372E-6C32-8F441355B26B}"/>
            </a:ext>
          </a:extLst>
        </xdr:cNvPr>
        <xdr:cNvCxnSpPr/>
      </xdr:nvCxnSpPr>
      <xdr:spPr>
        <a:xfrm>
          <a:off x="520700" y="2825750"/>
          <a:ext cx="14820900" cy="50800"/>
        </a:xfrm>
        <a:prstGeom prst="line">
          <a:avLst/>
        </a:prstGeom>
        <a:ln w="38100">
          <a:prstDash val="lgDash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038CE-8544-4A71-A040-CC73D8B6418E}">
  <dimension ref="B1:O104"/>
  <sheetViews>
    <sheetView showGridLines="0" zoomScaleNormal="100" workbookViewId="0">
      <selection activeCell="D104" sqref="D104"/>
    </sheetView>
  </sheetViews>
  <sheetFormatPr baseColWidth="10" defaultColWidth="11.5703125" defaultRowHeight="14.25" x14ac:dyDescent="0.2"/>
  <cols>
    <col min="1" max="1" width="7.28515625" style="1" customWidth="1"/>
    <col min="2" max="2" width="8.140625" style="1" customWidth="1"/>
    <col min="3" max="3" width="49.85546875" style="1" bestFit="1" customWidth="1"/>
    <col min="4" max="4" width="15.28515625" style="1" bestFit="1" customWidth="1"/>
    <col min="5" max="15" width="13.42578125" style="1" customWidth="1"/>
    <col min="16" max="16384" width="11.5703125" style="1"/>
  </cols>
  <sheetData>
    <row r="1" spans="2:15" ht="19.899999999999999" customHeight="1" x14ac:dyDescent="0.2">
      <c r="B1" s="96" t="s">
        <v>55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</row>
    <row r="2" spans="2:15" ht="19.899999999999999" customHeight="1" x14ac:dyDescent="0.2"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2:15" ht="25.15" customHeight="1" x14ac:dyDescent="0.25">
      <c r="B3" s="45"/>
      <c r="C3" s="46" t="s">
        <v>40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2:15" ht="25.15" customHeight="1" x14ac:dyDescent="0.2">
      <c r="B4" s="47" t="s">
        <v>56</v>
      </c>
      <c r="C4" s="48" t="s">
        <v>57</v>
      </c>
      <c r="D4" s="94">
        <v>44197</v>
      </c>
      <c r="E4" s="94">
        <v>44228</v>
      </c>
      <c r="F4" s="94">
        <v>44256</v>
      </c>
      <c r="G4" s="94">
        <v>44287</v>
      </c>
      <c r="H4" s="94">
        <v>44317</v>
      </c>
      <c r="I4" s="94">
        <v>44348</v>
      </c>
      <c r="J4" s="94">
        <v>44378</v>
      </c>
      <c r="K4" s="94">
        <v>44409</v>
      </c>
      <c r="L4" s="94">
        <v>44440</v>
      </c>
      <c r="M4" s="94">
        <v>44470</v>
      </c>
      <c r="N4" s="94">
        <v>44501</v>
      </c>
      <c r="O4" s="94">
        <v>44531</v>
      </c>
    </row>
    <row r="5" spans="2:15" ht="25.15" customHeight="1" x14ac:dyDescent="0.2">
      <c r="B5" s="49"/>
      <c r="C5" s="50" t="s">
        <v>58</v>
      </c>
      <c r="D5" s="51">
        <v>2760897.8944000001</v>
      </c>
      <c r="E5" s="51">
        <v>2758852.8947999999</v>
      </c>
      <c r="F5" s="51">
        <v>2208325.1490000002</v>
      </c>
      <c r="G5" s="51">
        <v>4917378.0438000001</v>
      </c>
      <c r="H5" s="51">
        <v>2436807.6472</v>
      </c>
      <c r="I5" s="51">
        <v>2470589.8890999998</v>
      </c>
      <c r="J5" s="51">
        <v>2503982.7651999998</v>
      </c>
      <c r="K5" s="51">
        <v>2537293.2168999999</v>
      </c>
      <c r="L5" s="51">
        <v>2573381.8048</v>
      </c>
      <c r="M5" s="51">
        <v>2609187.6825999999</v>
      </c>
      <c r="N5" s="51">
        <v>2634898.0115999999</v>
      </c>
      <c r="O5" s="51">
        <v>2579901.3015000001</v>
      </c>
    </row>
    <row r="6" spans="2:15" ht="25.15" customHeight="1" x14ac:dyDescent="0.2">
      <c r="B6" s="52"/>
      <c r="C6" s="53" t="s">
        <v>59</v>
      </c>
      <c r="D6" s="51">
        <v>355586.1508</v>
      </c>
      <c r="E6" s="51">
        <v>263466.48739999998</v>
      </c>
      <c r="F6" s="51">
        <v>309527.06219999999</v>
      </c>
      <c r="G6" s="51">
        <v>132654.4552</v>
      </c>
      <c r="H6" s="51">
        <v>138181.7242</v>
      </c>
      <c r="I6" s="51">
        <v>188243.76569999999</v>
      </c>
      <c r="J6" s="51">
        <v>193317.74710000001</v>
      </c>
      <c r="K6" s="51">
        <v>198173.92939999999</v>
      </c>
      <c r="L6" s="51">
        <v>202887.02650000001</v>
      </c>
      <c r="M6" s="51">
        <v>207559.4662</v>
      </c>
      <c r="N6" s="51">
        <v>208559.4662</v>
      </c>
      <c r="O6" s="51">
        <v>209559.4662</v>
      </c>
    </row>
    <row r="7" spans="2:15" ht="25.15" customHeight="1" x14ac:dyDescent="0.2">
      <c r="B7" s="49"/>
      <c r="C7" s="50" t="s">
        <v>60</v>
      </c>
      <c r="D7" s="51">
        <v>1816069.1939999999</v>
      </c>
      <c r="E7" s="51">
        <v>1794737.5697000001</v>
      </c>
      <c r="F7" s="51">
        <v>1358084.9704</v>
      </c>
      <c r="G7" s="51">
        <v>797138.02590000001</v>
      </c>
      <c r="H7" s="51">
        <v>1088773.8891</v>
      </c>
      <c r="I7" s="51">
        <v>1740671.4217000001</v>
      </c>
      <c r="J7" s="51">
        <v>1779747.5917</v>
      </c>
      <c r="K7" s="51">
        <v>1818592.7267</v>
      </c>
      <c r="L7" s="51">
        <v>1860488.2167</v>
      </c>
      <c r="M7" s="51">
        <v>1897869.3017</v>
      </c>
      <c r="N7" s="51">
        <v>1935453.5617</v>
      </c>
      <c r="O7" s="51">
        <v>1973474.2716999999</v>
      </c>
    </row>
    <row r="8" spans="2:15" ht="25.15" customHeight="1" x14ac:dyDescent="0.2">
      <c r="B8" s="52"/>
      <c r="C8" s="53" t="s">
        <v>61</v>
      </c>
      <c r="D8" s="51">
        <v>601780.65760000004</v>
      </c>
      <c r="E8" s="51">
        <v>603547.00859999994</v>
      </c>
      <c r="F8" s="51">
        <v>603547.00859999994</v>
      </c>
      <c r="G8" s="51">
        <v>603547.00859999994</v>
      </c>
      <c r="H8" s="51">
        <v>603547.00859999994</v>
      </c>
      <c r="I8" s="51">
        <v>613693.30559999996</v>
      </c>
      <c r="J8" s="51">
        <v>623824.55759999994</v>
      </c>
      <c r="K8" s="51">
        <v>633122.66029999999</v>
      </c>
      <c r="L8" s="51">
        <v>644321.24959999998</v>
      </c>
      <c r="M8" s="51">
        <v>657502.83459999994</v>
      </c>
      <c r="N8" s="51">
        <v>668877.23939999996</v>
      </c>
      <c r="O8" s="51">
        <v>680166.42870000005</v>
      </c>
    </row>
    <row r="9" spans="2:15" ht="25.15" customHeight="1" x14ac:dyDescent="0.2">
      <c r="B9" s="49"/>
      <c r="C9" s="50" t="s">
        <v>62</v>
      </c>
      <c r="D9" s="51">
        <v>912370.40560000006</v>
      </c>
      <c r="E9" s="51">
        <v>941338.27480000001</v>
      </c>
      <c r="F9" s="51">
        <v>978639.76569999999</v>
      </c>
      <c r="G9" s="51">
        <v>976638.11959999998</v>
      </c>
      <c r="H9" s="51">
        <v>1005961.8636</v>
      </c>
      <c r="I9" s="51">
        <v>1022737.0378</v>
      </c>
      <c r="J9" s="51">
        <v>1048125.4478</v>
      </c>
      <c r="K9" s="51">
        <v>1072504.8403</v>
      </c>
      <c r="L9" s="51">
        <v>1095992.9975999999</v>
      </c>
      <c r="M9" s="51">
        <v>1120230.8692999999</v>
      </c>
      <c r="N9" s="51">
        <v>1143212.2568000001</v>
      </c>
      <c r="O9" s="51">
        <v>1163427.8662</v>
      </c>
    </row>
    <row r="10" spans="2:15" ht="25.15" customHeight="1" x14ac:dyDescent="0.2">
      <c r="B10" s="52"/>
      <c r="C10" s="53" t="s">
        <v>63</v>
      </c>
      <c r="D10" s="51">
        <v>145915.5319</v>
      </c>
      <c r="E10" s="51">
        <v>147965.6219</v>
      </c>
      <c r="F10" s="51">
        <v>148940.55669999999</v>
      </c>
      <c r="G10" s="51">
        <v>150861.20170000001</v>
      </c>
      <c r="H10" s="51">
        <v>150528.60500000001</v>
      </c>
      <c r="I10" s="51">
        <v>149875.94630000001</v>
      </c>
      <c r="J10" s="51">
        <v>153649.70509999999</v>
      </c>
      <c r="K10" s="51">
        <v>158131.8137</v>
      </c>
      <c r="L10" s="51">
        <v>162246.78880000001</v>
      </c>
      <c r="M10" s="51">
        <v>166568.68369999999</v>
      </c>
      <c r="N10" s="51">
        <v>170638.2004</v>
      </c>
      <c r="O10" s="51">
        <v>171505.39869999999</v>
      </c>
    </row>
    <row r="11" spans="2:15" ht="25.15" customHeight="1" x14ac:dyDescent="0.2">
      <c r="B11" s="49"/>
      <c r="C11" s="50" t="s">
        <v>64</v>
      </c>
      <c r="D11" s="51">
        <v>709302.33719999995</v>
      </c>
      <c r="E11" s="51">
        <v>724303.68090000004</v>
      </c>
      <c r="F11" s="51">
        <v>743504.42760000005</v>
      </c>
      <c r="G11" s="51">
        <v>745095.75020000001</v>
      </c>
      <c r="H11" s="51">
        <v>720845.84100000001</v>
      </c>
      <c r="I11" s="51">
        <v>715675.91469999996</v>
      </c>
      <c r="J11" s="51">
        <v>748235.59</v>
      </c>
      <c r="K11" s="51">
        <v>776173.82440000004</v>
      </c>
      <c r="L11" s="51">
        <v>801904.06649999996</v>
      </c>
      <c r="M11" s="51">
        <v>832719.3922</v>
      </c>
      <c r="N11" s="51">
        <v>856725.86800000002</v>
      </c>
      <c r="O11" s="51">
        <v>876465.8456</v>
      </c>
    </row>
    <row r="12" spans="2:15" ht="25.15" customHeight="1" x14ac:dyDescent="0.2">
      <c r="B12" s="52"/>
      <c r="C12" s="53" t="s">
        <v>65</v>
      </c>
      <c r="D12" s="51">
        <v>444216.70649999997</v>
      </c>
      <c r="E12" s="51">
        <v>446862.36749999999</v>
      </c>
      <c r="F12" s="51">
        <v>452922.37650000001</v>
      </c>
      <c r="G12" s="51">
        <v>460429.7071</v>
      </c>
      <c r="H12" s="51">
        <v>465500.21750000003</v>
      </c>
      <c r="I12" s="51">
        <v>467407.48340000003</v>
      </c>
      <c r="J12" s="51">
        <v>474692.84519999998</v>
      </c>
      <c r="K12" s="51">
        <v>482579.76329999999</v>
      </c>
      <c r="L12" s="51">
        <v>490089.40509999997</v>
      </c>
      <c r="M12" s="51">
        <v>499168.3088</v>
      </c>
      <c r="N12" s="51">
        <v>509304.07169999997</v>
      </c>
      <c r="O12" s="51">
        <v>517760.97460000002</v>
      </c>
    </row>
    <row r="13" spans="2:15" ht="25.15" customHeight="1" x14ac:dyDescent="0.2">
      <c r="B13" s="49"/>
      <c r="C13" s="50" t="s">
        <v>66</v>
      </c>
      <c r="D13" s="51">
        <v>-164565</v>
      </c>
      <c r="E13" s="51">
        <v>-1430227</v>
      </c>
      <c r="F13" s="51">
        <v>-1600360</v>
      </c>
      <c r="G13" s="51">
        <v>22500</v>
      </c>
      <c r="H13" s="51">
        <v>1414373</v>
      </c>
      <c r="I13" s="51">
        <v>100000</v>
      </c>
      <c r="J13" s="51">
        <v>610000</v>
      </c>
      <c r="K13" s="51">
        <v>120000</v>
      </c>
      <c r="L13" s="51">
        <v>630000</v>
      </c>
      <c r="M13" s="51">
        <v>640000</v>
      </c>
      <c r="N13" s="51">
        <v>650000</v>
      </c>
      <c r="O13" s="51">
        <v>10000</v>
      </c>
    </row>
    <row r="14" spans="2:15" ht="25.15" customHeight="1" x14ac:dyDescent="0.2">
      <c r="B14" s="52"/>
      <c r="C14" s="53" t="s">
        <v>67</v>
      </c>
      <c r="D14" s="51">
        <v>3037429</v>
      </c>
      <c r="E14" s="51">
        <v>2220885</v>
      </c>
      <c r="F14" s="51">
        <v>2896216</v>
      </c>
      <c r="G14" s="51">
        <v>479790</v>
      </c>
      <c r="H14" s="51">
        <v>577115</v>
      </c>
      <c r="I14" s="51">
        <v>500000</v>
      </c>
      <c r="J14" s="51">
        <v>1000000</v>
      </c>
      <c r="K14" s="51">
        <v>1100000</v>
      </c>
      <c r="L14" s="51">
        <v>1200000</v>
      </c>
      <c r="M14" s="51">
        <v>1300000</v>
      </c>
      <c r="N14" s="51">
        <v>1400000</v>
      </c>
      <c r="O14" s="51">
        <v>1000000</v>
      </c>
    </row>
    <row r="15" spans="2:15" ht="25.15" customHeight="1" x14ac:dyDescent="0.2">
      <c r="B15" s="49"/>
      <c r="C15" s="50" t="s">
        <v>68</v>
      </c>
      <c r="D15" s="51">
        <v>661561</v>
      </c>
      <c r="E15" s="51">
        <v>-534737</v>
      </c>
      <c r="F15" s="51">
        <v>130389</v>
      </c>
      <c r="G15" s="51">
        <v>-481319</v>
      </c>
      <c r="H15" s="51">
        <v>-219458</v>
      </c>
      <c r="I15" s="51">
        <v>-200000</v>
      </c>
      <c r="J15" s="51">
        <v>121171.5045</v>
      </c>
      <c r="K15" s="51">
        <v>100476.289</v>
      </c>
      <c r="L15" s="51">
        <v>71758.984800000006</v>
      </c>
      <c r="M15" s="51">
        <v>56652.367700000003</v>
      </c>
      <c r="N15" s="51">
        <v>86935.742499999993</v>
      </c>
      <c r="O15" s="51">
        <v>86284.188299999994</v>
      </c>
    </row>
    <row r="16" spans="2:15" ht="25.15" customHeight="1" x14ac:dyDescent="0.2">
      <c r="B16" s="52"/>
      <c r="C16" s="53" t="s">
        <v>69</v>
      </c>
      <c r="D16" s="51">
        <v>0</v>
      </c>
      <c r="E16" s="51">
        <v>0</v>
      </c>
      <c r="F16" s="51">
        <v>0</v>
      </c>
      <c r="G16" s="51">
        <v>1000000</v>
      </c>
      <c r="H16" s="51">
        <v>0</v>
      </c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</row>
    <row r="17" spans="2:15" ht="25.15" customHeight="1" x14ac:dyDescent="0.2">
      <c r="B17" s="54"/>
      <c r="C17" s="55" t="s">
        <v>70</v>
      </c>
      <c r="D17" s="51">
        <v>0</v>
      </c>
      <c r="E17" s="51">
        <v>0</v>
      </c>
      <c r="F17" s="51">
        <v>0</v>
      </c>
      <c r="G17" s="51">
        <v>0</v>
      </c>
      <c r="H17" s="51">
        <v>0</v>
      </c>
      <c r="I17" s="51">
        <v>2500000</v>
      </c>
      <c r="J17" s="51">
        <v>0</v>
      </c>
      <c r="K17" s="51">
        <v>0</v>
      </c>
      <c r="L17" s="51">
        <v>0</v>
      </c>
      <c r="M17" s="51">
        <v>0</v>
      </c>
      <c r="N17" s="51">
        <v>0</v>
      </c>
      <c r="O17" s="51">
        <v>2500000</v>
      </c>
    </row>
    <row r="18" spans="2:15" ht="25.15" customHeight="1" x14ac:dyDescent="0.2">
      <c r="B18" s="52"/>
      <c r="C18" s="53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2:15" ht="25.15" customHeight="1" x14ac:dyDescent="0.2">
      <c r="B19" s="49"/>
      <c r="C19" s="50" t="s">
        <v>71</v>
      </c>
      <c r="D19" s="51">
        <v>4574.46</v>
      </c>
      <c r="E19" s="51">
        <v>4913.8599999999997</v>
      </c>
      <c r="F19" s="51">
        <v>5276.48</v>
      </c>
      <c r="G19" s="51">
        <v>0</v>
      </c>
      <c r="H19" s="51">
        <v>11272.29</v>
      </c>
      <c r="I19" s="51">
        <v>5488.93</v>
      </c>
      <c r="J19" s="51">
        <v>5772.08</v>
      </c>
      <c r="K19" s="51">
        <v>0</v>
      </c>
      <c r="L19" s="51">
        <v>10301.09</v>
      </c>
      <c r="M19" s="51">
        <v>0</v>
      </c>
      <c r="N19" s="51">
        <v>9405.27</v>
      </c>
      <c r="O19" s="51">
        <v>4726.41</v>
      </c>
    </row>
    <row r="20" spans="2:15" ht="25.15" customHeight="1" x14ac:dyDescent="0.2">
      <c r="B20" s="52"/>
      <c r="C20" s="53" t="s">
        <v>72</v>
      </c>
      <c r="D20" s="51">
        <v>8052.7281999999996</v>
      </c>
      <c r="E20" s="51">
        <v>13181.1991</v>
      </c>
      <c r="F20" s="51">
        <v>10428.9548</v>
      </c>
      <c r="G20" s="51">
        <v>17046.082999999999</v>
      </c>
      <c r="H20" s="51">
        <v>52894.873</v>
      </c>
      <c r="I20" s="51">
        <v>35877.244400000003</v>
      </c>
      <c r="J20" s="51">
        <v>15260.911899999999</v>
      </c>
      <c r="K20" s="51">
        <v>44362.4133</v>
      </c>
      <c r="L20" s="51">
        <v>33178.093200000003</v>
      </c>
      <c r="M20" s="51">
        <v>41339.315699999999</v>
      </c>
      <c r="N20" s="51">
        <v>56116.172899999998</v>
      </c>
      <c r="O20" s="51">
        <v>72834.000599999999</v>
      </c>
    </row>
    <row r="21" spans="2:15" ht="25.15" customHeight="1" x14ac:dyDescent="0.2">
      <c r="B21" s="49"/>
      <c r="C21" s="50" t="s">
        <v>73</v>
      </c>
      <c r="D21" s="51">
        <v>446.54419999999999</v>
      </c>
      <c r="E21" s="51">
        <v>19.197299999999998</v>
      </c>
      <c r="F21" s="51">
        <v>16.709299999999999</v>
      </c>
      <c r="G21" s="51">
        <v>0.2316</v>
      </c>
      <c r="H21" s="51">
        <v>188.53450000000001</v>
      </c>
      <c r="I21" s="51">
        <v>1526.0717</v>
      </c>
      <c r="J21" s="51">
        <v>23.247</v>
      </c>
      <c r="K21" s="51">
        <v>189.57230000000001</v>
      </c>
      <c r="L21" s="51">
        <v>28.0885</v>
      </c>
      <c r="M21" s="51">
        <v>0.65510000000000002</v>
      </c>
      <c r="N21" s="51">
        <v>29.486899999999999</v>
      </c>
      <c r="O21" s="51">
        <v>10.7715</v>
      </c>
    </row>
    <row r="22" spans="2:15" ht="25.15" customHeight="1" x14ac:dyDescent="0.2">
      <c r="B22" s="52"/>
      <c r="C22" s="53" t="s">
        <v>74</v>
      </c>
      <c r="D22" s="51">
        <v>176877.7242</v>
      </c>
      <c r="E22" s="51">
        <v>175226.63800000001</v>
      </c>
      <c r="F22" s="51">
        <v>359367.47240000003</v>
      </c>
      <c r="G22" s="51">
        <v>99648.223199999993</v>
      </c>
      <c r="H22" s="51">
        <v>72213.396999999997</v>
      </c>
      <c r="I22" s="51">
        <v>-165331.19820000001</v>
      </c>
      <c r="J22" s="51">
        <v>79470.782500000001</v>
      </c>
      <c r="K22" s="51">
        <v>95516.455000000002</v>
      </c>
      <c r="L22" s="51">
        <v>83082.437999999995</v>
      </c>
      <c r="M22" s="51">
        <v>31581.310099999999</v>
      </c>
      <c r="N22" s="51">
        <v>91191.569099999993</v>
      </c>
      <c r="O22" s="51">
        <v>129693.899</v>
      </c>
    </row>
    <row r="23" spans="2:15" ht="25.15" customHeight="1" x14ac:dyDescent="0.2">
      <c r="B23" s="49"/>
      <c r="C23" s="50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</row>
    <row r="24" spans="2:15" ht="25.15" customHeight="1" x14ac:dyDescent="0.2">
      <c r="B24" s="52"/>
      <c r="C24" s="53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</row>
    <row r="25" spans="2:15" ht="25.15" customHeight="1" x14ac:dyDescent="0.2">
      <c r="B25" s="49"/>
      <c r="C25" s="50" t="s">
        <v>75</v>
      </c>
      <c r="D25" s="51">
        <v>0</v>
      </c>
      <c r="E25" s="51">
        <v>0</v>
      </c>
      <c r="F25" s="51">
        <v>0</v>
      </c>
      <c r="G25" s="51">
        <v>1968.0346</v>
      </c>
      <c r="H25" s="51">
        <v>0</v>
      </c>
      <c r="I25" s="51">
        <v>2930.2647000000002</v>
      </c>
      <c r="J25" s="51">
        <v>817.6807</v>
      </c>
      <c r="K25" s="51">
        <v>1435.9081000000001</v>
      </c>
      <c r="L25" s="51">
        <v>0</v>
      </c>
      <c r="M25" s="51">
        <v>1998.694</v>
      </c>
      <c r="N25" s="51">
        <v>0</v>
      </c>
      <c r="O25" s="51">
        <v>0</v>
      </c>
    </row>
    <row r="26" spans="2:15" ht="25.15" customHeight="1" x14ac:dyDescent="0.2">
      <c r="B26" s="52"/>
      <c r="C26" s="53" t="s">
        <v>76</v>
      </c>
      <c r="D26" s="51">
        <v>4800</v>
      </c>
      <c r="E26" s="51">
        <v>4800</v>
      </c>
      <c r="F26" s="51">
        <v>4800</v>
      </c>
      <c r="G26" s="51">
        <v>4800</v>
      </c>
      <c r="H26" s="51">
        <v>4800</v>
      </c>
      <c r="I26" s="51">
        <v>4800</v>
      </c>
      <c r="J26" s="51">
        <v>4800</v>
      </c>
      <c r="K26" s="51">
        <v>4800</v>
      </c>
      <c r="L26" s="51">
        <v>4800</v>
      </c>
      <c r="M26" s="51">
        <v>4800</v>
      </c>
      <c r="N26" s="51">
        <v>4800</v>
      </c>
      <c r="O26" s="51">
        <v>4800</v>
      </c>
    </row>
    <row r="27" spans="2:15" ht="25.15" customHeight="1" x14ac:dyDescent="0.2">
      <c r="B27" s="49"/>
      <c r="C27" s="50" t="s">
        <v>77</v>
      </c>
      <c r="D27" s="51">
        <v>66631.025299999994</v>
      </c>
      <c r="E27" s="51">
        <v>68022.469200000007</v>
      </c>
      <c r="F27" s="51">
        <v>38949.913099999998</v>
      </c>
      <c r="G27" s="51">
        <v>50124.794399999999</v>
      </c>
      <c r="H27" s="51">
        <v>43401.267099999997</v>
      </c>
      <c r="I27" s="51">
        <v>84211.836500000005</v>
      </c>
      <c r="J27" s="51">
        <v>88155.890199999994</v>
      </c>
      <c r="K27" s="51">
        <v>88361.304399999994</v>
      </c>
      <c r="L27" s="51">
        <v>90699.792300000001</v>
      </c>
      <c r="M27" s="51">
        <v>90160.222899999993</v>
      </c>
      <c r="N27" s="51">
        <v>76698.659700000004</v>
      </c>
      <c r="O27" s="51">
        <v>75683.599700000006</v>
      </c>
    </row>
    <row r="28" spans="2:15" ht="25.15" customHeight="1" x14ac:dyDescent="0.2">
      <c r="B28" s="52"/>
      <c r="C28" s="53" t="s">
        <v>78</v>
      </c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</row>
    <row r="29" spans="2:15" ht="25.15" customHeight="1" x14ac:dyDescent="0.2">
      <c r="B29" s="49"/>
      <c r="C29" s="50" t="s">
        <v>79</v>
      </c>
      <c r="D29" s="58">
        <v>50399.895199999999</v>
      </c>
      <c r="E29" s="58">
        <v>51092.562899999997</v>
      </c>
      <c r="F29" s="58">
        <v>52408.942300000002</v>
      </c>
      <c r="G29" s="58">
        <v>54797.881399999998</v>
      </c>
      <c r="H29" s="58">
        <v>56269.414599999996</v>
      </c>
      <c r="I29" s="58">
        <v>57030.027999999998</v>
      </c>
      <c r="J29" s="58">
        <v>54776.185400000002</v>
      </c>
      <c r="K29" s="58">
        <v>51363.946000000004</v>
      </c>
      <c r="L29" s="58">
        <v>48141.700299999997</v>
      </c>
      <c r="M29" s="58">
        <v>45236.717799999999</v>
      </c>
      <c r="N29" s="58">
        <v>43037.477599999998</v>
      </c>
      <c r="O29" s="58">
        <v>43001.8102</v>
      </c>
    </row>
    <row r="30" spans="2:15" ht="25.15" customHeight="1" x14ac:dyDescent="0.2">
      <c r="C30" s="59" t="s">
        <v>80</v>
      </c>
      <c r="D30" s="60">
        <f>SUM(D5:D29)</f>
        <v>11592346.255099999</v>
      </c>
      <c r="E30" s="60">
        <f t="shared" ref="E30:O30" si="0">SUM(E5:E29)</f>
        <v>8254250.8321000012</v>
      </c>
      <c r="F30" s="60">
        <f t="shared" si="0"/>
        <v>8700984.7886000015</v>
      </c>
      <c r="G30" s="60">
        <f t="shared" si="0"/>
        <v>10033098.5603</v>
      </c>
      <c r="H30" s="60">
        <f t="shared" si="0"/>
        <v>8623216.5723999981</v>
      </c>
      <c r="I30" s="60">
        <f t="shared" si="0"/>
        <v>10295427.941399999</v>
      </c>
      <c r="J30" s="60">
        <f t="shared" si="0"/>
        <v>9505824.5318999998</v>
      </c>
      <c r="K30" s="60">
        <f t="shared" si="0"/>
        <v>9283078.6631000005</v>
      </c>
      <c r="L30" s="60">
        <f t="shared" si="0"/>
        <v>10003301.742699999</v>
      </c>
      <c r="M30" s="60">
        <f t="shared" si="0"/>
        <v>10202575.822399998</v>
      </c>
      <c r="N30" s="60">
        <f t="shared" si="0"/>
        <v>10545883.054500002</v>
      </c>
      <c r="O30" s="60">
        <f t="shared" si="0"/>
        <v>12099296.232500002</v>
      </c>
    </row>
    <row r="31" spans="2:15" ht="25.15" customHeight="1" x14ac:dyDescent="0.2"/>
    <row r="32" spans="2:15" ht="25.15" customHeight="1" x14ac:dyDescent="0.2">
      <c r="B32" s="61" t="s">
        <v>56</v>
      </c>
      <c r="C32" s="62" t="s">
        <v>81</v>
      </c>
      <c r="D32" s="95">
        <v>44197</v>
      </c>
      <c r="E32" s="95">
        <v>44228</v>
      </c>
      <c r="F32" s="95">
        <v>44256</v>
      </c>
      <c r="G32" s="95">
        <v>44287</v>
      </c>
      <c r="H32" s="95">
        <v>44317</v>
      </c>
      <c r="I32" s="95">
        <v>44348</v>
      </c>
      <c r="J32" s="95">
        <v>44378</v>
      </c>
      <c r="K32" s="95">
        <v>44409</v>
      </c>
      <c r="L32" s="95">
        <v>44440</v>
      </c>
      <c r="M32" s="95">
        <v>44470</v>
      </c>
      <c r="N32" s="95">
        <v>44501</v>
      </c>
      <c r="O32" s="95">
        <v>44531</v>
      </c>
    </row>
    <row r="33" spans="2:15" ht="25.15" customHeight="1" x14ac:dyDescent="0.2">
      <c r="B33" s="63" t="s">
        <v>82</v>
      </c>
      <c r="C33" s="53" t="s">
        <v>83</v>
      </c>
      <c r="D33" s="51">
        <v>3780274.8944000001</v>
      </c>
      <c r="E33" s="51">
        <v>3993852.8947999999</v>
      </c>
      <c r="F33" s="51">
        <v>1708325.149</v>
      </c>
      <c r="G33" s="51">
        <v>4417378.0438000001</v>
      </c>
      <c r="H33" s="51">
        <v>2836807.6472</v>
      </c>
      <c r="I33" s="51">
        <v>3787848.8890999998</v>
      </c>
      <c r="J33" s="51">
        <v>3817231.7651999998</v>
      </c>
      <c r="K33" s="51">
        <v>3856300.2168999999</v>
      </c>
      <c r="L33" s="51">
        <v>3989886.8048</v>
      </c>
      <c r="M33" s="51">
        <v>4025711.6825999999</v>
      </c>
      <c r="N33" s="51">
        <v>3734898.0115999999</v>
      </c>
      <c r="O33" s="51">
        <v>3579901.3015000001</v>
      </c>
    </row>
    <row r="34" spans="2:15" ht="25.15" customHeight="1" x14ac:dyDescent="0.2">
      <c r="B34" s="64" t="s">
        <v>84</v>
      </c>
      <c r="C34" s="50" t="s">
        <v>85</v>
      </c>
      <c r="D34" s="51">
        <v>355586.1508</v>
      </c>
      <c r="E34" s="51">
        <v>263543.48739999998</v>
      </c>
      <c r="F34" s="51">
        <v>309527.06219999999</v>
      </c>
      <c r="G34" s="51">
        <v>132654.4552</v>
      </c>
      <c r="H34" s="51">
        <v>138181.7242</v>
      </c>
      <c r="I34" s="51">
        <v>588390.44539999997</v>
      </c>
      <c r="J34" s="51">
        <v>700715.88509999996</v>
      </c>
      <c r="K34" s="51">
        <v>683792.16299999994</v>
      </c>
      <c r="L34" s="51">
        <v>674196.73789999995</v>
      </c>
      <c r="M34" s="51">
        <v>674803.43689999997</v>
      </c>
      <c r="N34" s="51">
        <v>308559.46620000002</v>
      </c>
      <c r="O34" s="51">
        <v>309559.46620000002</v>
      </c>
    </row>
    <row r="35" spans="2:15" ht="25.15" customHeight="1" x14ac:dyDescent="0.2">
      <c r="B35" s="63" t="s">
        <v>86</v>
      </c>
      <c r="C35" s="53" t="s">
        <v>87</v>
      </c>
      <c r="D35" s="51">
        <v>1816069.1939999999</v>
      </c>
      <c r="E35" s="51">
        <v>2017763.5697000001</v>
      </c>
      <c r="F35" s="51">
        <v>1258084.9704</v>
      </c>
      <c r="G35" s="51">
        <v>197138.02590000001</v>
      </c>
      <c r="H35" s="51">
        <v>1088773.8891</v>
      </c>
      <c r="I35" s="51">
        <v>2868163.4216999998</v>
      </c>
      <c r="J35" s="51">
        <v>2896209.5917000002</v>
      </c>
      <c r="K35" s="51">
        <v>2928453.7267</v>
      </c>
      <c r="L35" s="51">
        <v>3057502.2167000002</v>
      </c>
      <c r="M35" s="51">
        <v>2965900.3017000002</v>
      </c>
      <c r="N35" s="51">
        <v>3009289.5617</v>
      </c>
      <c r="O35" s="51">
        <v>3059780.2716999999</v>
      </c>
    </row>
    <row r="36" spans="2:15" ht="25.15" customHeight="1" x14ac:dyDescent="0.2">
      <c r="B36" s="64" t="s">
        <v>88</v>
      </c>
      <c r="C36" s="50" t="s">
        <v>89</v>
      </c>
      <c r="D36" s="51">
        <v>601780.65760000004</v>
      </c>
      <c r="E36" s="51">
        <v>707450.00859999994</v>
      </c>
      <c r="F36" s="51">
        <v>603547.00859999994</v>
      </c>
      <c r="G36" s="51">
        <v>603547.00859999994</v>
      </c>
      <c r="H36" s="51">
        <v>603547.00859999994</v>
      </c>
      <c r="I36" s="51">
        <v>1210534.3056000001</v>
      </c>
      <c r="J36" s="51">
        <v>1219780.5575999999</v>
      </c>
      <c r="K36" s="51">
        <v>1180069.8769</v>
      </c>
      <c r="L36" s="51">
        <v>1303061.8001000001</v>
      </c>
      <c r="M36" s="51">
        <v>1432890.1876000001</v>
      </c>
      <c r="N36" s="51">
        <v>1337959.8735</v>
      </c>
      <c r="O36" s="51">
        <v>1344236.3891</v>
      </c>
    </row>
    <row r="37" spans="2:15" ht="25.15" customHeight="1" x14ac:dyDescent="0.2">
      <c r="B37" s="63" t="s">
        <v>90</v>
      </c>
      <c r="C37" s="53" t="s">
        <v>91</v>
      </c>
      <c r="D37" s="51">
        <v>25707.085899999998</v>
      </c>
      <c r="E37" s="51">
        <v>25878.466799999998</v>
      </c>
      <c r="F37" s="51">
        <v>26050.9902</v>
      </c>
      <c r="G37" s="51">
        <v>26224.664100000002</v>
      </c>
      <c r="H37" s="51">
        <v>64960.119100000004</v>
      </c>
      <c r="I37" s="51">
        <v>65393.1855</v>
      </c>
      <c r="J37" s="51">
        <v>65829.140700000004</v>
      </c>
      <c r="K37" s="51">
        <v>66268.003899999996</v>
      </c>
      <c r="L37" s="51">
        <v>66709.790999999997</v>
      </c>
      <c r="M37" s="51">
        <v>67154.523499999996</v>
      </c>
      <c r="N37" s="51">
        <v>67602.218800000002</v>
      </c>
      <c r="O37" s="51">
        <v>68052.902300000002</v>
      </c>
    </row>
    <row r="38" spans="2:15" ht="25.15" customHeight="1" x14ac:dyDescent="0.2">
      <c r="B38" s="64" t="s">
        <v>92</v>
      </c>
      <c r="C38" s="50" t="s">
        <v>91</v>
      </c>
      <c r="D38" s="57"/>
      <c r="E38" s="57"/>
      <c r="F38" s="57"/>
      <c r="G38" s="57"/>
      <c r="H38" s="65"/>
      <c r="I38" s="57"/>
      <c r="J38" s="57"/>
      <c r="K38" s="57"/>
      <c r="L38" s="57"/>
      <c r="M38" s="57"/>
      <c r="N38" s="57"/>
      <c r="O38" s="57"/>
    </row>
    <row r="39" spans="2:15" ht="25.15" customHeight="1" x14ac:dyDescent="0.2">
      <c r="B39" s="63" t="s">
        <v>93</v>
      </c>
      <c r="C39" s="53" t="s">
        <v>94</v>
      </c>
      <c r="D39" s="51">
        <v>347686.625</v>
      </c>
      <c r="E39" s="51">
        <v>349372.90629999997</v>
      </c>
      <c r="F39" s="51">
        <v>351067.34379999997</v>
      </c>
      <c r="G39" s="51">
        <v>352770.03129999997</v>
      </c>
      <c r="H39" s="51">
        <v>354480.96879999997</v>
      </c>
      <c r="I39" s="51">
        <v>356200.1875</v>
      </c>
      <c r="J39" s="51">
        <v>357927.75</v>
      </c>
      <c r="K39" s="51">
        <v>359663.71879999997</v>
      </c>
      <c r="L39" s="51">
        <v>361408.09379999997</v>
      </c>
      <c r="M39" s="51">
        <v>363160.90629999997</v>
      </c>
      <c r="N39" s="51">
        <v>364922.25</v>
      </c>
      <c r="O39" s="51">
        <v>366692.125</v>
      </c>
    </row>
    <row r="40" spans="2:15" ht="25.15" customHeight="1" x14ac:dyDescent="0.2">
      <c r="B40" s="64" t="s">
        <v>95</v>
      </c>
      <c r="C40" s="50" t="s">
        <v>96</v>
      </c>
      <c r="D40" s="51">
        <v>123145.7739</v>
      </c>
      <c r="E40" s="51">
        <v>121291.8282</v>
      </c>
      <c r="F40" s="51">
        <v>117768.7708</v>
      </c>
      <c r="G40" s="51">
        <v>115934.5085</v>
      </c>
      <c r="H40" s="51">
        <v>117604.8734</v>
      </c>
      <c r="I40" s="51">
        <v>119365.33199999999</v>
      </c>
      <c r="J40" s="51">
        <v>120190.70699999999</v>
      </c>
      <c r="K40" s="51">
        <v>121039.33199999999</v>
      </c>
      <c r="L40" s="51">
        <v>121911.20699999999</v>
      </c>
      <c r="M40" s="51">
        <v>123387.58199999999</v>
      </c>
      <c r="N40" s="51">
        <v>124887.20699999999</v>
      </c>
      <c r="O40" s="51">
        <v>125654.45699999999</v>
      </c>
    </row>
    <row r="41" spans="2:15" ht="25.15" customHeight="1" x14ac:dyDescent="0.2">
      <c r="B41" s="63" t="s">
        <v>97</v>
      </c>
      <c r="C41" s="53" t="s">
        <v>98</v>
      </c>
      <c r="D41" s="51">
        <v>789719.85149999999</v>
      </c>
      <c r="E41" s="51">
        <v>806743.64309999999</v>
      </c>
      <c r="F41" s="51">
        <v>823310.25760000001</v>
      </c>
      <c r="G41" s="51">
        <v>834240.07700000005</v>
      </c>
      <c r="H41" s="51">
        <v>837661.80689999997</v>
      </c>
      <c r="I41" s="51">
        <v>841148.96669999999</v>
      </c>
      <c r="J41" s="51">
        <v>846005.21669999999</v>
      </c>
      <c r="K41" s="51">
        <v>852803.96669999999</v>
      </c>
      <c r="L41" s="51">
        <v>860250.21669999999</v>
      </c>
      <c r="M41" s="51">
        <v>868343.96669999999</v>
      </c>
      <c r="N41" s="51">
        <v>877085.21669999999</v>
      </c>
      <c r="O41" s="51">
        <v>884855.21669999999</v>
      </c>
    </row>
    <row r="42" spans="2:15" ht="25.15" customHeight="1" x14ac:dyDescent="0.2">
      <c r="B42" s="64" t="s">
        <v>99</v>
      </c>
      <c r="C42" s="50" t="s">
        <v>100</v>
      </c>
      <c r="D42" s="51">
        <v>42510.308400000002</v>
      </c>
      <c r="E42" s="51">
        <v>42916.145199999999</v>
      </c>
      <c r="F42" s="51">
        <v>41622.231599999999</v>
      </c>
      <c r="G42" s="51">
        <v>40499.255599999997</v>
      </c>
      <c r="H42" s="51">
        <v>38256.769200000002</v>
      </c>
      <c r="I42" s="51">
        <v>36914.503599999996</v>
      </c>
      <c r="J42" s="51">
        <v>36662.252399999998</v>
      </c>
      <c r="K42" s="51">
        <v>37371.525399999999</v>
      </c>
      <c r="L42" s="51">
        <v>37922.678200000002</v>
      </c>
      <c r="M42" s="51">
        <v>38333.594599999997</v>
      </c>
      <c r="N42" s="51">
        <v>38793.076500000003</v>
      </c>
      <c r="O42" s="51">
        <v>39347.380299999997</v>
      </c>
    </row>
    <row r="43" spans="2:15" ht="25.15" customHeight="1" x14ac:dyDescent="0.2">
      <c r="B43" s="63" t="s">
        <v>90</v>
      </c>
      <c r="C43" s="53" t="s">
        <v>101</v>
      </c>
      <c r="D43" s="51">
        <v>4444.4450999999999</v>
      </c>
      <c r="E43" s="51">
        <v>4273.0645000000004</v>
      </c>
      <c r="F43" s="51">
        <v>4100.5414000000001</v>
      </c>
      <c r="G43" s="51">
        <v>3926.8681000000001</v>
      </c>
      <c r="H43" s="51">
        <v>10418.7035</v>
      </c>
      <c r="I43" s="51">
        <v>9985.6360999999997</v>
      </c>
      <c r="J43" s="51">
        <v>9549.6815000000006</v>
      </c>
      <c r="K43" s="51">
        <v>9110.8207000000002</v>
      </c>
      <c r="L43" s="51">
        <v>8669.0339999999997</v>
      </c>
      <c r="M43" s="51">
        <v>8224.3019000000004</v>
      </c>
      <c r="N43" s="51">
        <v>7776.6050999999998</v>
      </c>
      <c r="O43" s="51">
        <v>7325.9233000000004</v>
      </c>
    </row>
    <row r="44" spans="2:15" ht="25.15" customHeight="1" x14ac:dyDescent="0.2">
      <c r="B44" s="64" t="s">
        <v>92</v>
      </c>
      <c r="C44" s="50" t="s">
        <v>101</v>
      </c>
      <c r="D44" s="57"/>
      <c r="E44" s="57"/>
      <c r="F44" s="57"/>
      <c r="G44" s="57"/>
      <c r="H44" s="65"/>
      <c r="I44" s="57"/>
      <c r="J44" s="57"/>
      <c r="K44" s="57"/>
      <c r="L44" s="57"/>
      <c r="M44" s="57"/>
      <c r="N44" s="57"/>
      <c r="O44" s="57"/>
    </row>
    <row r="45" spans="2:15" ht="25.15" customHeight="1" x14ac:dyDescent="0.2">
      <c r="B45" s="63" t="s">
        <v>93</v>
      </c>
      <c r="C45" s="53" t="s">
        <v>102</v>
      </c>
      <c r="D45" s="51">
        <v>66153.417400000006</v>
      </c>
      <c r="E45" s="51">
        <v>64467.137199999997</v>
      </c>
      <c r="F45" s="51">
        <v>62772.678599999999</v>
      </c>
      <c r="G45" s="51">
        <v>61070.002</v>
      </c>
      <c r="H45" s="51">
        <v>59359.0674</v>
      </c>
      <c r="I45" s="51">
        <v>57639.834699999999</v>
      </c>
      <c r="J45" s="51">
        <v>55912.263800000001</v>
      </c>
      <c r="K45" s="51">
        <v>54176.314200000001</v>
      </c>
      <c r="L45" s="51">
        <v>52431.945099999997</v>
      </c>
      <c r="M45" s="51">
        <v>50679.115899999997</v>
      </c>
      <c r="N45" s="51">
        <v>48917.785499999998</v>
      </c>
      <c r="O45" s="51">
        <v>47147.912600000003</v>
      </c>
    </row>
    <row r="46" spans="2:15" ht="25.15" customHeight="1" x14ac:dyDescent="0.2">
      <c r="B46" s="64" t="s">
        <v>103</v>
      </c>
      <c r="C46" s="50" t="s">
        <v>104</v>
      </c>
      <c r="D46" s="51">
        <v>654.54</v>
      </c>
      <c r="E46" s="51">
        <v>654.54</v>
      </c>
      <c r="F46" s="51">
        <v>654.54</v>
      </c>
      <c r="G46" s="51">
        <v>654.54</v>
      </c>
      <c r="H46" s="51">
        <v>654.54</v>
      </c>
      <c r="I46" s="51">
        <v>654.54</v>
      </c>
      <c r="J46" s="51">
        <v>654.54</v>
      </c>
      <c r="K46" s="51">
        <v>654.54</v>
      </c>
      <c r="L46" s="51">
        <v>654.54</v>
      </c>
      <c r="M46" s="51">
        <v>654.54</v>
      </c>
      <c r="N46" s="51">
        <v>654.54</v>
      </c>
      <c r="O46" s="51">
        <v>654.54</v>
      </c>
    </row>
    <row r="47" spans="2:15" ht="25.15" customHeight="1" x14ac:dyDescent="0.2">
      <c r="B47" s="63" t="s">
        <v>105</v>
      </c>
      <c r="C47" s="53" t="s">
        <v>106</v>
      </c>
      <c r="D47" s="51">
        <v>41914.057800000002</v>
      </c>
      <c r="E47" s="51">
        <v>36603.768799999998</v>
      </c>
      <c r="F47" s="51">
        <v>46880.693899999998</v>
      </c>
      <c r="G47" s="51">
        <v>44232.011299999998</v>
      </c>
      <c r="H47" s="51">
        <v>41678.239999999998</v>
      </c>
      <c r="I47" s="51">
        <v>44173.162700000001</v>
      </c>
      <c r="J47" s="51">
        <v>40009.201699999998</v>
      </c>
      <c r="K47" s="51">
        <v>42003.311300000001</v>
      </c>
      <c r="L47" s="51">
        <v>37103.213300000003</v>
      </c>
      <c r="M47" s="51">
        <v>46758.382899999997</v>
      </c>
      <c r="N47" s="51">
        <v>66378.1967</v>
      </c>
      <c r="O47" s="51">
        <v>57323.222999999998</v>
      </c>
    </row>
    <row r="48" spans="2:15" ht="25.15" customHeight="1" x14ac:dyDescent="0.2">
      <c r="B48" s="64" t="s">
        <v>107</v>
      </c>
      <c r="C48" s="50" t="s">
        <v>108</v>
      </c>
      <c r="D48" s="51">
        <v>684389.27789999999</v>
      </c>
      <c r="E48" s="51">
        <v>688847.39969999995</v>
      </c>
      <c r="F48" s="51">
        <v>784895.44160000002</v>
      </c>
      <c r="G48" s="51">
        <v>957066.43680000002</v>
      </c>
      <c r="H48" s="51">
        <v>891559.93599999999</v>
      </c>
      <c r="I48" s="51">
        <v>842717.44790000003</v>
      </c>
      <c r="J48" s="51">
        <v>807089.77220000001</v>
      </c>
      <c r="K48" s="51">
        <v>747844.35829999996</v>
      </c>
      <c r="L48" s="51">
        <v>923821.75589999999</v>
      </c>
      <c r="M48" s="51">
        <v>864353.80489999999</v>
      </c>
      <c r="N48" s="51">
        <v>895083.64890000003</v>
      </c>
      <c r="O48" s="51">
        <v>1232312.7309999999</v>
      </c>
    </row>
    <row r="49" spans="2:15" ht="25.15" customHeight="1" x14ac:dyDescent="0.2">
      <c r="B49" s="63" t="s">
        <v>109</v>
      </c>
      <c r="C49" s="53" t="s">
        <v>110</v>
      </c>
      <c r="D49" s="51">
        <v>0</v>
      </c>
      <c r="E49" s="51">
        <v>0</v>
      </c>
      <c r="F49" s="51">
        <v>0</v>
      </c>
      <c r="G49" s="51">
        <v>68.821399999999997</v>
      </c>
      <c r="H49" s="51">
        <v>0</v>
      </c>
      <c r="I49" s="51">
        <v>1370.3073999999999</v>
      </c>
      <c r="J49" s="51">
        <v>0</v>
      </c>
      <c r="K49" s="51">
        <v>0</v>
      </c>
      <c r="L49" s="51">
        <v>0</v>
      </c>
      <c r="M49" s="51">
        <v>0</v>
      </c>
      <c r="N49" s="51">
        <v>0</v>
      </c>
      <c r="O49" s="51">
        <v>0</v>
      </c>
    </row>
    <row r="50" spans="2:15" ht="25.15" customHeight="1" x14ac:dyDescent="0.2">
      <c r="B50" s="64" t="s">
        <v>111</v>
      </c>
      <c r="C50" s="50" t="s">
        <v>112</v>
      </c>
      <c r="D50" s="51">
        <v>76641.217499999999</v>
      </c>
      <c r="E50" s="51">
        <v>33446.570699999997</v>
      </c>
      <c r="F50" s="51">
        <v>48621.649299999997</v>
      </c>
      <c r="G50" s="51">
        <v>25527.787100000001</v>
      </c>
      <c r="H50" s="51">
        <v>28399.450099999998</v>
      </c>
      <c r="I50" s="51">
        <v>18974.5448</v>
      </c>
      <c r="J50" s="51">
        <v>23989.683799999999</v>
      </c>
      <c r="K50" s="51">
        <v>37435.509400000003</v>
      </c>
      <c r="L50" s="51">
        <v>19702.824199999999</v>
      </c>
      <c r="M50" s="51">
        <v>9703.6141000000007</v>
      </c>
      <c r="N50" s="51">
        <v>25770.153699999999</v>
      </c>
      <c r="O50" s="51">
        <v>20949.495500000001</v>
      </c>
    </row>
    <row r="51" spans="2:15" ht="25.15" customHeight="1" x14ac:dyDescent="0.2">
      <c r="B51" s="66" t="s">
        <v>113</v>
      </c>
      <c r="C51" s="55" t="s">
        <v>114</v>
      </c>
      <c r="D51" s="51">
        <v>50000</v>
      </c>
      <c r="E51" s="51">
        <v>50001</v>
      </c>
      <c r="F51" s="51">
        <v>50002</v>
      </c>
      <c r="G51" s="51">
        <v>50003</v>
      </c>
      <c r="H51" s="51">
        <v>50004</v>
      </c>
      <c r="I51" s="51">
        <v>50005</v>
      </c>
      <c r="J51" s="51">
        <v>50006</v>
      </c>
      <c r="K51" s="51">
        <v>50007</v>
      </c>
      <c r="L51" s="51">
        <v>50008</v>
      </c>
      <c r="M51" s="51">
        <v>50009</v>
      </c>
      <c r="N51" s="51">
        <v>50010</v>
      </c>
      <c r="O51" s="51">
        <v>50011</v>
      </c>
    </row>
    <row r="52" spans="2:15" ht="25.15" customHeight="1" x14ac:dyDescent="0.2">
      <c r="B52" s="63" t="s">
        <v>115</v>
      </c>
      <c r="C52" s="53" t="s">
        <v>116</v>
      </c>
      <c r="D52" s="51">
        <v>13500</v>
      </c>
      <c r="E52" s="51">
        <v>61000</v>
      </c>
      <c r="F52" s="51">
        <v>10000</v>
      </c>
      <c r="G52" s="51">
        <v>10000</v>
      </c>
      <c r="H52" s="51">
        <v>10000</v>
      </c>
      <c r="I52" s="51">
        <v>15000</v>
      </c>
      <c r="J52" s="51">
        <v>300000</v>
      </c>
      <c r="K52" s="51">
        <v>140000</v>
      </c>
      <c r="L52" s="51">
        <v>70000</v>
      </c>
      <c r="M52" s="51">
        <v>150000</v>
      </c>
      <c r="N52" s="51">
        <v>450000</v>
      </c>
      <c r="O52" s="51">
        <v>80000</v>
      </c>
    </row>
    <row r="53" spans="2:15" ht="25.15" customHeight="1" x14ac:dyDescent="0.2">
      <c r="B53" s="64" t="s">
        <v>117</v>
      </c>
      <c r="C53" s="50" t="s">
        <v>118</v>
      </c>
      <c r="D53" s="51">
        <v>1000000</v>
      </c>
      <c r="E53" s="51">
        <v>0</v>
      </c>
      <c r="F53" s="51">
        <v>0</v>
      </c>
      <c r="G53" s="51">
        <v>0</v>
      </c>
      <c r="H53" s="51">
        <v>0</v>
      </c>
      <c r="I53" s="51">
        <v>0</v>
      </c>
      <c r="J53" s="51">
        <v>0</v>
      </c>
      <c r="K53" s="51">
        <v>0</v>
      </c>
      <c r="L53" s="51">
        <v>0</v>
      </c>
      <c r="M53" s="51">
        <v>0</v>
      </c>
      <c r="N53" s="51">
        <v>0</v>
      </c>
      <c r="O53" s="51">
        <v>0</v>
      </c>
    </row>
    <row r="54" spans="2:15" ht="25.15" customHeight="1" x14ac:dyDescent="0.2">
      <c r="B54" s="63" t="s">
        <v>119</v>
      </c>
      <c r="C54" s="53" t="s">
        <v>120</v>
      </c>
      <c r="D54" s="51">
        <v>0</v>
      </c>
      <c r="E54" s="51">
        <v>0</v>
      </c>
      <c r="F54" s="51">
        <v>0</v>
      </c>
      <c r="G54" s="51">
        <v>2002955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</row>
    <row r="55" spans="2:15" ht="25.15" customHeight="1" x14ac:dyDescent="0.2">
      <c r="B55" s="64" t="s">
        <v>121</v>
      </c>
      <c r="C55" s="50" t="s">
        <v>122</v>
      </c>
      <c r="D55" s="58">
        <v>1909.1086</v>
      </c>
      <c r="E55" s="58">
        <v>73.939400000000006</v>
      </c>
      <c r="F55" s="58">
        <v>2457.2206000000001</v>
      </c>
      <c r="G55" s="58">
        <v>0</v>
      </c>
      <c r="H55" s="58">
        <v>1295.3602000000001</v>
      </c>
      <c r="I55" s="58">
        <v>0</v>
      </c>
      <c r="J55" s="58">
        <v>0</v>
      </c>
      <c r="K55" s="58">
        <v>0</v>
      </c>
      <c r="L55" s="58">
        <v>2544.5291999999999</v>
      </c>
      <c r="M55" s="58">
        <v>0</v>
      </c>
      <c r="N55" s="58">
        <v>1172.568</v>
      </c>
      <c r="O55" s="58">
        <v>560.05240000000003</v>
      </c>
    </row>
    <row r="56" spans="2:15" ht="25.15" customHeight="1" x14ac:dyDescent="0.2">
      <c r="C56" s="62" t="s">
        <v>123</v>
      </c>
      <c r="D56" s="67">
        <f>SUM(D33:D55)</f>
        <v>9822086.6057999991</v>
      </c>
      <c r="E56" s="67">
        <f t="shared" ref="E56:O56" si="1">SUM(E33:E55)</f>
        <v>9268180.3704000004</v>
      </c>
      <c r="F56" s="67">
        <f t="shared" si="1"/>
        <v>6249688.5495999996</v>
      </c>
      <c r="G56" s="67">
        <f t="shared" si="1"/>
        <v>9875890.5366999991</v>
      </c>
      <c r="H56" s="67">
        <f t="shared" si="1"/>
        <v>7173644.1036999999</v>
      </c>
      <c r="I56" s="67">
        <f t="shared" si="1"/>
        <v>10914479.710699996</v>
      </c>
      <c r="J56" s="67">
        <f t="shared" si="1"/>
        <v>11347764.009400003</v>
      </c>
      <c r="K56" s="67">
        <f t="shared" si="1"/>
        <v>11166994.384200003</v>
      </c>
      <c r="L56" s="67">
        <f t="shared" si="1"/>
        <v>11637785.387900004</v>
      </c>
      <c r="M56" s="67">
        <f t="shared" si="1"/>
        <v>11740068.941599999</v>
      </c>
      <c r="N56" s="67">
        <f t="shared" si="1"/>
        <v>11409760.379900001</v>
      </c>
      <c r="O56" s="67">
        <f t="shared" si="1"/>
        <v>11274364.387600001</v>
      </c>
    </row>
    <row r="57" spans="2:15" ht="25.15" customHeight="1" x14ac:dyDescent="0.2"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</row>
    <row r="58" spans="2:15" ht="25.15" customHeight="1" x14ac:dyDescent="0.2">
      <c r="C58" s="69" t="s">
        <v>0</v>
      </c>
      <c r="D58" s="56">
        <f>+D30</f>
        <v>11592346.255099999</v>
      </c>
      <c r="E58" s="56">
        <f t="shared" ref="E58:O58" si="2">+E30</f>
        <v>8254250.8321000012</v>
      </c>
      <c r="F58" s="56">
        <f t="shared" si="2"/>
        <v>8700984.7886000015</v>
      </c>
      <c r="G58" s="56">
        <f t="shared" si="2"/>
        <v>10033098.5603</v>
      </c>
      <c r="H58" s="56">
        <f t="shared" si="2"/>
        <v>8623216.5723999981</v>
      </c>
      <c r="I58" s="56">
        <f t="shared" si="2"/>
        <v>10295427.941399999</v>
      </c>
      <c r="J58" s="56">
        <f t="shared" si="2"/>
        <v>9505824.5318999998</v>
      </c>
      <c r="K58" s="56">
        <f t="shared" si="2"/>
        <v>9283078.6631000005</v>
      </c>
      <c r="L58" s="56">
        <f t="shared" si="2"/>
        <v>10003301.742699999</v>
      </c>
      <c r="M58" s="56">
        <f t="shared" si="2"/>
        <v>10202575.822399998</v>
      </c>
      <c r="N58" s="56">
        <f t="shared" si="2"/>
        <v>10545883.054500002</v>
      </c>
      <c r="O58" s="56">
        <f t="shared" si="2"/>
        <v>12099296.232500002</v>
      </c>
    </row>
    <row r="59" spans="2:15" ht="25.15" customHeight="1" x14ac:dyDescent="0.2">
      <c r="C59" s="69" t="s">
        <v>1</v>
      </c>
      <c r="D59" s="56">
        <f>+D56</f>
        <v>9822086.6057999991</v>
      </c>
      <c r="E59" s="56">
        <f t="shared" ref="E59:O59" si="3">+E56</f>
        <v>9268180.3704000004</v>
      </c>
      <c r="F59" s="56">
        <f t="shared" si="3"/>
        <v>6249688.5495999996</v>
      </c>
      <c r="G59" s="56">
        <f t="shared" si="3"/>
        <v>9875890.5366999991</v>
      </c>
      <c r="H59" s="56">
        <f t="shared" si="3"/>
        <v>7173644.1036999999</v>
      </c>
      <c r="I59" s="56">
        <f t="shared" si="3"/>
        <v>10914479.710699996</v>
      </c>
      <c r="J59" s="56">
        <f t="shared" si="3"/>
        <v>11347764.009400003</v>
      </c>
      <c r="K59" s="56">
        <f t="shared" si="3"/>
        <v>11166994.384200003</v>
      </c>
      <c r="L59" s="56">
        <f t="shared" si="3"/>
        <v>11637785.387900004</v>
      </c>
      <c r="M59" s="56">
        <f t="shared" si="3"/>
        <v>11740068.941599999</v>
      </c>
      <c r="N59" s="56">
        <f t="shared" si="3"/>
        <v>11409760.379900001</v>
      </c>
      <c r="O59" s="56">
        <f t="shared" si="3"/>
        <v>11274364.387600001</v>
      </c>
    </row>
    <row r="60" spans="2:15" ht="25.15" customHeight="1" x14ac:dyDescent="0.2">
      <c r="C60" s="70" t="s">
        <v>124</v>
      </c>
      <c r="D60" s="71">
        <v>1770260.2864999999</v>
      </c>
      <c r="E60" s="71">
        <v>-1013931.1538</v>
      </c>
      <c r="F60" s="71">
        <v>2451296.9462000001</v>
      </c>
      <c r="G60" s="71">
        <v>157206.08009999999</v>
      </c>
      <c r="H60" s="71">
        <v>1449573.5371999999</v>
      </c>
      <c r="I60" s="71">
        <v>-619051.81649999996</v>
      </c>
      <c r="J60" s="71">
        <v>-1841939.3032</v>
      </c>
      <c r="K60" s="71">
        <v>-1883916.4452</v>
      </c>
      <c r="L60" s="71">
        <v>-1634483.0241</v>
      </c>
      <c r="M60" s="71">
        <v>-1537491.0582999999</v>
      </c>
      <c r="N60" s="71">
        <v>-863877.28330000001</v>
      </c>
      <c r="O60" s="71">
        <v>824932.19510000001</v>
      </c>
    </row>
    <row r="61" spans="2:15" s="3" customFormat="1" ht="25.15" customHeight="1" x14ac:dyDescent="0.25">
      <c r="C61" s="72" t="s">
        <v>14</v>
      </c>
      <c r="D61" s="73">
        <f>+D58-D59</f>
        <v>1770259.6492999997</v>
      </c>
      <c r="E61" s="73">
        <f t="shared" ref="E61:O61" si="4">+E58-E59</f>
        <v>-1013929.5382999992</v>
      </c>
      <c r="F61" s="73">
        <f t="shared" si="4"/>
        <v>2451296.2390000019</v>
      </c>
      <c r="G61" s="73">
        <f t="shared" si="4"/>
        <v>157208.02360000089</v>
      </c>
      <c r="H61" s="73">
        <f t="shared" si="4"/>
        <v>1449572.4686999982</v>
      </c>
      <c r="I61" s="73">
        <f t="shared" si="4"/>
        <v>-619051.76929999702</v>
      </c>
      <c r="J61" s="73">
        <f t="shared" si="4"/>
        <v>-1841939.4775000028</v>
      </c>
      <c r="K61" s="73">
        <f t="shared" si="4"/>
        <v>-1883915.7211000025</v>
      </c>
      <c r="L61" s="73">
        <f t="shared" si="4"/>
        <v>-1634483.6452000048</v>
      </c>
      <c r="M61" s="73">
        <f t="shared" si="4"/>
        <v>-1537493.1192000005</v>
      </c>
      <c r="N61" s="73">
        <f t="shared" si="4"/>
        <v>-863877.32539999858</v>
      </c>
      <c r="O61" s="73">
        <f t="shared" si="4"/>
        <v>824931.84490000084</v>
      </c>
    </row>
    <row r="62" spans="2:15" s="3" customFormat="1" ht="25.15" customHeight="1" x14ac:dyDescent="0.25"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</row>
    <row r="63" spans="2:15" s="3" customFormat="1" ht="25.15" customHeight="1" x14ac:dyDescent="0.25">
      <c r="C63" s="5" t="s">
        <v>13</v>
      </c>
      <c r="D63" s="2">
        <v>26630922</v>
      </c>
      <c r="E63" s="2">
        <f>+D66</f>
        <v>28401181.649299998</v>
      </c>
      <c r="F63" s="2">
        <f t="shared" ref="F63:O63" si="5">+E66</f>
        <v>27387252.110999998</v>
      </c>
      <c r="G63" s="2">
        <f t="shared" si="5"/>
        <v>29838548.350000001</v>
      </c>
      <c r="H63" s="2">
        <f t="shared" si="5"/>
        <v>29995756.373600002</v>
      </c>
      <c r="I63" s="2">
        <f t="shared" si="5"/>
        <v>31445328.842300002</v>
      </c>
      <c r="J63" s="2">
        <f t="shared" si="5"/>
        <v>30826277.073000006</v>
      </c>
      <c r="K63" s="2">
        <f t="shared" si="5"/>
        <v>28984337.5955</v>
      </c>
      <c r="L63" s="2">
        <f t="shared" si="5"/>
        <v>27100421.874399994</v>
      </c>
      <c r="M63" s="2">
        <f t="shared" si="5"/>
        <v>25465938.229199991</v>
      </c>
      <c r="N63" s="2">
        <f t="shared" si="5"/>
        <v>23928445.109999988</v>
      </c>
      <c r="O63" s="2">
        <f t="shared" si="5"/>
        <v>23064567.78459999</v>
      </c>
    </row>
    <row r="64" spans="2:15" s="3" customFormat="1" ht="25.15" customHeight="1" x14ac:dyDescent="0.25">
      <c r="C64" s="5" t="s">
        <v>0</v>
      </c>
      <c r="D64" s="2">
        <f t="shared" ref="D64:O65" si="6">+D58</f>
        <v>11592346.255099999</v>
      </c>
      <c r="E64" s="2">
        <f t="shared" si="6"/>
        <v>8254250.8321000012</v>
      </c>
      <c r="F64" s="2">
        <f t="shared" si="6"/>
        <v>8700984.7886000015</v>
      </c>
      <c r="G64" s="2">
        <f t="shared" si="6"/>
        <v>10033098.5603</v>
      </c>
      <c r="H64" s="2">
        <f t="shared" si="6"/>
        <v>8623216.5723999981</v>
      </c>
      <c r="I64" s="2">
        <f t="shared" si="6"/>
        <v>10295427.941399999</v>
      </c>
      <c r="J64" s="2">
        <f t="shared" si="6"/>
        <v>9505824.5318999998</v>
      </c>
      <c r="K64" s="2">
        <f t="shared" si="6"/>
        <v>9283078.6631000005</v>
      </c>
      <c r="L64" s="2">
        <f t="shared" si="6"/>
        <v>10003301.742699999</v>
      </c>
      <c r="M64" s="2">
        <f t="shared" si="6"/>
        <v>10202575.822399998</v>
      </c>
      <c r="N64" s="2">
        <f t="shared" si="6"/>
        <v>10545883.054500002</v>
      </c>
      <c r="O64" s="2">
        <f t="shared" si="6"/>
        <v>12099296.232500002</v>
      </c>
    </row>
    <row r="65" spans="3:15" s="3" customFormat="1" ht="25.15" customHeight="1" x14ac:dyDescent="0.25">
      <c r="C65" s="5" t="s">
        <v>1</v>
      </c>
      <c r="D65" s="2">
        <f t="shared" si="6"/>
        <v>9822086.6057999991</v>
      </c>
      <c r="E65" s="2">
        <f t="shared" si="6"/>
        <v>9268180.3704000004</v>
      </c>
      <c r="F65" s="2">
        <f t="shared" si="6"/>
        <v>6249688.5495999996</v>
      </c>
      <c r="G65" s="2">
        <f t="shared" si="6"/>
        <v>9875890.5366999991</v>
      </c>
      <c r="H65" s="2">
        <f t="shared" si="6"/>
        <v>7173644.1036999999</v>
      </c>
      <c r="I65" s="2">
        <f t="shared" si="6"/>
        <v>10914479.710699996</v>
      </c>
      <c r="J65" s="2">
        <f t="shared" si="6"/>
        <v>11347764.009400003</v>
      </c>
      <c r="K65" s="2">
        <f t="shared" si="6"/>
        <v>11166994.384200003</v>
      </c>
      <c r="L65" s="2">
        <f t="shared" si="6"/>
        <v>11637785.387900004</v>
      </c>
      <c r="M65" s="2">
        <f t="shared" si="6"/>
        <v>11740068.941599999</v>
      </c>
      <c r="N65" s="2">
        <f t="shared" si="6"/>
        <v>11409760.379900001</v>
      </c>
      <c r="O65" s="2">
        <f t="shared" si="6"/>
        <v>11274364.387600001</v>
      </c>
    </row>
    <row r="66" spans="3:15" s="3" customFormat="1" ht="25.15" customHeight="1" x14ac:dyDescent="0.25">
      <c r="C66" s="5" t="s">
        <v>12</v>
      </c>
      <c r="D66" s="2">
        <f>+D63+D64-D65</f>
        <v>28401181.649299998</v>
      </c>
      <c r="E66" s="2">
        <f>+E63+E64-E65</f>
        <v>27387252.110999998</v>
      </c>
      <c r="F66" s="2">
        <f t="shared" ref="F66:O66" si="7">+F63+F64-F65</f>
        <v>29838548.350000001</v>
      </c>
      <c r="G66" s="2">
        <f t="shared" si="7"/>
        <v>29995756.373600002</v>
      </c>
      <c r="H66" s="2">
        <f t="shared" si="7"/>
        <v>31445328.842300002</v>
      </c>
      <c r="I66" s="2">
        <f t="shared" si="7"/>
        <v>30826277.073000006</v>
      </c>
      <c r="J66" s="2">
        <f t="shared" si="7"/>
        <v>28984337.5955</v>
      </c>
      <c r="K66" s="2">
        <f t="shared" si="7"/>
        <v>27100421.874399994</v>
      </c>
      <c r="L66" s="2">
        <f t="shared" si="7"/>
        <v>25465938.229199991</v>
      </c>
      <c r="M66" s="2">
        <f t="shared" si="7"/>
        <v>23928445.109999988</v>
      </c>
      <c r="N66" s="2">
        <f t="shared" si="7"/>
        <v>23064567.78459999</v>
      </c>
      <c r="O66" s="2">
        <f t="shared" si="7"/>
        <v>23889499.62949999</v>
      </c>
    </row>
    <row r="67" spans="3:15" s="3" customFormat="1" ht="25.15" customHeight="1" x14ac:dyDescent="0.25"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</row>
    <row r="68" spans="3:15" s="3" customFormat="1" ht="25.15" customHeight="1" x14ac:dyDescent="0.25">
      <c r="C68" s="4" t="s">
        <v>125</v>
      </c>
      <c r="D68" s="75">
        <f t="shared" ref="D68:O68" si="8">SUM(D5:D8)</f>
        <v>5534333.8968000002</v>
      </c>
      <c r="E68" s="75">
        <f t="shared" si="8"/>
        <v>5420603.9605</v>
      </c>
      <c r="F68" s="76">
        <f t="shared" si="8"/>
        <v>4479484.1902000001</v>
      </c>
      <c r="G68" s="75">
        <f t="shared" si="8"/>
        <v>6450717.5334999999</v>
      </c>
      <c r="H68" s="75">
        <f t="shared" si="8"/>
        <v>4267310.2691000002</v>
      </c>
      <c r="I68" s="75">
        <f t="shared" si="8"/>
        <v>5013198.3820999991</v>
      </c>
      <c r="J68" s="75">
        <f t="shared" si="8"/>
        <v>5100872.6615999993</v>
      </c>
      <c r="K68" s="75">
        <f t="shared" si="8"/>
        <v>5187182.5332999993</v>
      </c>
      <c r="L68" s="75">
        <f t="shared" si="8"/>
        <v>5281078.2976000002</v>
      </c>
      <c r="M68" s="75">
        <f t="shared" si="8"/>
        <v>5372119.2851</v>
      </c>
      <c r="N68" s="75">
        <f t="shared" si="8"/>
        <v>5447788.2789000003</v>
      </c>
      <c r="O68" s="75">
        <f t="shared" si="8"/>
        <v>5443101.4681000002</v>
      </c>
    </row>
    <row r="69" spans="3:15" s="3" customFormat="1" ht="25.15" customHeight="1" x14ac:dyDescent="0.25">
      <c r="C69" s="4" t="s">
        <v>126</v>
      </c>
      <c r="D69" s="75">
        <f t="shared" ref="D69:O69" si="9">SUM(D9:D12)</f>
        <v>2211804.9811999998</v>
      </c>
      <c r="E69" s="75">
        <f t="shared" si="9"/>
        <v>2260469.9451000001</v>
      </c>
      <c r="F69" s="75">
        <f t="shared" si="9"/>
        <v>2324007.1265000002</v>
      </c>
      <c r="G69" s="75">
        <f t="shared" si="9"/>
        <v>2333024.7785999998</v>
      </c>
      <c r="H69" s="75">
        <f t="shared" si="9"/>
        <v>2342836.5271000001</v>
      </c>
      <c r="I69" s="75">
        <f t="shared" si="9"/>
        <v>2355696.3821999999</v>
      </c>
      <c r="J69" s="75">
        <f t="shared" si="9"/>
        <v>2424703.5880999998</v>
      </c>
      <c r="K69" s="75">
        <f t="shared" si="9"/>
        <v>2489390.2417000001</v>
      </c>
      <c r="L69" s="75">
        <f t="shared" si="9"/>
        <v>2550233.2579999999</v>
      </c>
      <c r="M69" s="75">
        <f t="shared" si="9"/>
        <v>2618687.2539999997</v>
      </c>
      <c r="N69" s="75">
        <f t="shared" si="9"/>
        <v>2679880.3969000001</v>
      </c>
      <c r="O69" s="75">
        <f t="shared" si="9"/>
        <v>2729160.0850999998</v>
      </c>
    </row>
    <row r="70" spans="3:15" s="3" customFormat="1" ht="25.15" customHeight="1" x14ac:dyDescent="0.25">
      <c r="C70" s="4" t="s">
        <v>15</v>
      </c>
      <c r="D70" s="75">
        <f>SUM(D33:D36)</f>
        <v>6553710.8968000002</v>
      </c>
      <c r="E70" s="75">
        <f t="shared" ref="E70:O70" si="10">SUM(E33:E36)</f>
        <v>6982609.9605</v>
      </c>
      <c r="F70" s="75">
        <f t="shared" si="10"/>
        <v>3879484.1901999996</v>
      </c>
      <c r="G70" s="75">
        <f t="shared" si="10"/>
        <v>5350717.5334999999</v>
      </c>
      <c r="H70" s="75">
        <f t="shared" si="10"/>
        <v>4667310.2691000002</v>
      </c>
      <c r="I70" s="75">
        <f t="shared" si="10"/>
        <v>8454937.0617999993</v>
      </c>
      <c r="J70" s="75">
        <f t="shared" si="10"/>
        <v>8633937.7996000014</v>
      </c>
      <c r="K70" s="75">
        <f t="shared" si="10"/>
        <v>8648615.9835000001</v>
      </c>
      <c r="L70" s="75">
        <f t="shared" si="10"/>
        <v>9024647.5595000014</v>
      </c>
      <c r="M70" s="75">
        <f t="shared" si="10"/>
        <v>9099305.6087999996</v>
      </c>
      <c r="N70" s="75">
        <f t="shared" si="10"/>
        <v>8390706.9130000006</v>
      </c>
      <c r="O70" s="75">
        <f t="shared" si="10"/>
        <v>8293477.4285000004</v>
      </c>
    </row>
    <row r="71" spans="3:15" s="3" customFormat="1" ht="25.15" customHeight="1" x14ac:dyDescent="0.25">
      <c r="C71" s="72" t="s">
        <v>4</v>
      </c>
      <c r="D71" s="77">
        <f>+D68+D69-D70</f>
        <v>1192427.9812000003</v>
      </c>
      <c r="E71" s="77">
        <f t="shared" ref="E71:O71" si="11">+E68+E69-E70</f>
        <v>698463.94510000013</v>
      </c>
      <c r="F71" s="77">
        <f t="shared" si="11"/>
        <v>2924007.1265000007</v>
      </c>
      <c r="G71" s="77">
        <f t="shared" si="11"/>
        <v>3433024.7786000008</v>
      </c>
      <c r="H71" s="77">
        <f t="shared" si="11"/>
        <v>1942836.5270999996</v>
      </c>
      <c r="I71" s="77">
        <f t="shared" si="11"/>
        <v>-1086042.2975000003</v>
      </c>
      <c r="J71" s="77">
        <f t="shared" si="11"/>
        <v>-1108361.5499000028</v>
      </c>
      <c r="K71" s="77">
        <f t="shared" si="11"/>
        <v>-972043.20850000065</v>
      </c>
      <c r="L71" s="77">
        <f t="shared" si="11"/>
        <v>-1193336.0039000008</v>
      </c>
      <c r="M71" s="77">
        <f t="shared" si="11"/>
        <v>-1108499.0696999999</v>
      </c>
      <c r="N71" s="77">
        <f t="shared" si="11"/>
        <v>-263038.23720000032</v>
      </c>
      <c r="O71" s="77">
        <f t="shared" si="11"/>
        <v>-121215.87530000042</v>
      </c>
    </row>
    <row r="72" spans="3:15" s="3" customFormat="1" ht="25.15" customHeight="1" x14ac:dyDescent="0.25">
      <c r="C72" s="78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</row>
    <row r="73" spans="3:15" s="3" customFormat="1" ht="25.15" customHeight="1" x14ac:dyDescent="0.25">
      <c r="C73" s="4" t="s">
        <v>16</v>
      </c>
      <c r="D73" s="79">
        <f t="shared" ref="D73:O73" si="12">SUM(D13:D15)</f>
        <v>3534425</v>
      </c>
      <c r="E73" s="79">
        <f t="shared" si="12"/>
        <v>255921</v>
      </c>
      <c r="F73" s="79">
        <f t="shared" si="12"/>
        <v>1426245</v>
      </c>
      <c r="G73" s="79">
        <f t="shared" si="12"/>
        <v>20971</v>
      </c>
      <c r="H73" s="79">
        <f t="shared" si="12"/>
        <v>1772030</v>
      </c>
      <c r="I73" s="79">
        <f t="shared" si="12"/>
        <v>400000</v>
      </c>
      <c r="J73" s="79">
        <f t="shared" si="12"/>
        <v>1731171.5045</v>
      </c>
      <c r="K73" s="79">
        <f t="shared" si="12"/>
        <v>1320476.2890000001</v>
      </c>
      <c r="L73" s="79">
        <f t="shared" si="12"/>
        <v>1901758.9848</v>
      </c>
      <c r="M73" s="79">
        <f t="shared" si="12"/>
        <v>1996652.3677000001</v>
      </c>
      <c r="N73" s="79">
        <f t="shared" si="12"/>
        <v>2136935.7425000002</v>
      </c>
      <c r="O73" s="79">
        <f t="shared" si="12"/>
        <v>1096284.1883</v>
      </c>
    </row>
    <row r="74" spans="3:15" s="3" customFormat="1" ht="25.15" customHeight="1" x14ac:dyDescent="0.25">
      <c r="C74" s="4" t="s">
        <v>18</v>
      </c>
      <c r="D74" s="79">
        <f>SUM(D40:D42)</f>
        <v>955375.9338</v>
      </c>
      <c r="E74" s="79">
        <f t="shared" ref="E74:O74" si="13">SUM(E40:E42)</f>
        <v>970951.6165</v>
      </c>
      <c r="F74" s="79">
        <f t="shared" si="13"/>
        <v>982701.26</v>
      </c>
      <c r="G74" s="79">
        <f t="shared" si="13"/>
        <v>990673.84110000008</v>
      </c>
      <c r="H74" s="79">
        <f t="shared" si="13"/>
        <v>993523.44949999999</v>
      </c>
      <c r="I74" s="79">
        <f t="shared" si="13"/>
        <v>997428.80229999986</v>
      </c>
      <c r="J74" s="79">
        <f t="shared" si="13"/>
        <v>1002858.1760999999</v>
      </c>
      <c r="K74" s="79">
        <f t="shared" si="13"/>
        <v>1011214.8241</v>
      </c>
      <c r="L74" s="79">
        <f t="shared" si="13"/>
        <v>1020084.1018999999</v>
      </c>
      <c r="M74" s="79">
        <f t="shared" si="13"/>
        <v>1030065.1432999999</v>
      </c>
      <c r="N74" s="79">
        <f t="shared" si="13"/>
        <v>1040765.5001999999</v>
      </c>
      <c r="O74" s="79">
        <f t="shared" si="13"/>
        <v>1049857.054</v>
      </c>
    </row>
    <row r="75" spans="3:15" s="3" customFormat="1" ht="25.15" customHeight="1" x14ac:dyDescent="0.25">
      <c r="C75" s="72" t="s">
        <v>17</v>
      </c>
      <c r="D75" s="77">
        <f>+D73-D74</f>
        <v>2579049.0662000002</v>
      </c>
      <c r="E75" s="77">
        <f t="shared" ref="E75:O75" si="14">+E73-E74</f>
        <v>-715030.6165</v>
      </c>
      <c r="F75" s="77">
        <f t="shared" si="14"/>
        <v>443543.74</v>
      </c>
      <c r="G75" s="77">
        <f t="shared" si="14"/>
        <v>-969702.84110000008</v>
      </c>
      <c r="H75" s="77">
        <f t="shared" si="14"/>
        <v>778506.55050000001</v>
      </c>
      <c r="I75" s="77">
        <f t="shared" si="14"/>
        <v>-597428.80229999986</v>
      </c>
      <c r="J75" s="77">
        <f t="shared" si="14"/>
        <v>728313.32840000011</v>
      </c>
      <c r="K75" s="77">
        <f t="shared" si="14"/>
        <v>309261.46490000014</v>
      </c>
      <c r="L75" s="77">
        <f t="shared" si="14"/>
        <v>881674.88290000008</v>
      </c>
      <c r="M75" s="77">
        <f t="shared" si="14"/>
        <v>966587.22440000018</v>
      </c>
      <c r="N75" s="77">
        <f t="shared" si="14"/>
        <v>1096170.2423000003</v>
      </c>
      <c r="O75" s="77">
        <f t="shared" si="14"/>
        <v>46427.134300000034</v>
      </c>
    </row>
    <row r="76" spans="3:15" s="3" customFormat="1" ht="25.15" customHeight="1" x14ac:dyDescent="0.25">
      <c r="C76" s="78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</row>
    <row r="77" spans="3:15" s="3" customFormat="1" ht="25.15" customHeight="1" x14ac:dyDescent="0.25">
      <c r="C77" s="4" t="s">
        <v>127</v>
      </c>
      <c r="D77" s="75">
        <f t="shared" ref="D77:O77" si="15">SUM(D16:D17)</f>
        <v>0</v>
      </c>
      <c r="E77" s="75">
        <f t="shared" si="15"/>
        <v>0</v>
      </c>
      <c r="F77" s="75">
        <f t="shared" si="15"/>
        <v>0</v>
      </c>
      <c r="G77" s="75">
        <f t="shared" si="15"/>
        <v>1000000</v>
      </c>
      <c r="H77" s="75">
        <f t="shared" si="15"/>
        <v>0</v>
      </c>
      <c r="I77" s="75">
        <f t="shared" si="15"/>
        <v>2500000</v>
      </c>
      <c r="J77" s="75">
        <f t="shared" si="15"/>
        <v>0</v>
      </c>
      <c r="K77" s="75">
        <f t="shared" si="15"/>
        <v>0</v>
      </c>
      <c r="L77" s="75">
        <f t="shared" si="15"/>
        <v>0</v>
      </c>
      <c r="M77" s="75">
        <f t="shared" si="15"/>
        <v>0</v>
      </c>
      <c r="N77" s="75">
        <f t="shared" si="15"/>
        <v>0</v>
      </c>
      <c r="O77" s="75">
        <f t="shared" si="15"/>
        <v>2500000</v>
      </c>
    </row>
    <row r="78" spans="3:15" s="3" customFormat="1" ht="25.15" customHeight="1" x14ac:dyDescent="0.25">
      <c r="C78" s="4" t="s">
        <v>128</v>
      </c>
      <c r="D78" s="75">
        <f>SUM(D37:D39)</f>
        <v>373393.71090000001</v>
      </c>
      <c r="E78" s="75">
        <f>SUM(E37:E39)</f>
        <v>375251.37309999997</v>
      </c>
      <c r="F78" s="75">
        <f t="shared" ref="F78:O78" si="16">SUM(F37:F39)</f>
        <v>377118.33399999997</v>
      </c>
      <c r="G78" s="75">
        <f t="shared" si="16"/>
        <v>378994.69539999997</v>
      </c>
      <c r="H78" s="76">
        <f t="shared" si="16"/>
        <v>419441.08789999998</v>
      </c>
      <c r="I78" s="75">
        <f t="shared" si="16"/>
        <v>421593.37300000002</v>
      </c>
      <c r="J78" s="75">
        <f t="shared" si="16"/>
        <v>423756.89069999999</v>
      </c>
      <c r="K78" s="75">
        <f t="shared" si="16"/>
        <v>425931.72269999998</v>
      </c>
      <c r="L78" s="75">
        <f t="shared" si="16"/>
        <v>428117.8848</v>
      </c>
      <c r="M78" s="75">
        <f t="shared" si="16"/>
        <v>430315.42979999998</v>
      </c>
      <c r="N78" s="76">
        <f t="shared" si="16"/>
        <v>432524.46880000003</v>
      </c>
      <c r="O78" s="75">
        <f t="shared" si="16"/>
        <v>434745.02730000002</v>
      </c>
    </row>
    <row r="79" spans="3:15" s="3" customFormat="1" ht="25.15" customHeight="1" x14ac:dyDescent="0.25">
      <c r="C79" s="4" t="s">
        <v>129</v>
      </c>
      <c r="D79" s="75">
        <f>SUM(D43:D45)</f>
        <v>70597.862500000003</v>
      </c>
      <c r="E79" s="75">
        <f t="shared" ref="E79:O79" si="17">SUM(E43:E45)</f>
        <v>68740.201700000005</v>
      </c>
      <c r="F79" s="75">
        <f t="shared" si="17"/>
        <v>66873.22</v>
      </c>
      <c r="G79" s="75">
        <f t="shared" si="17"/>
        <v>64996.8701</v>
      </c>
      <c r="H79" s="76">
        <f t="shared" si="17"/>
        <v>69777.770900000003</v>
      </c>
      <c r="I79" s="75">
        <f t="shared" si="17"/>
        <v>67625.470799999996</v>
      </c>
      <c r="J79" s="75">
        <f t="shared" si="17"/>
        <v>65461.945299999999</v>
      </c>
      <c r="K79" s="75">
        <f t="shared" si="17"/>
        <v>63287.134900000005</v>
      </c>
      <c r="L79" s="75">
        <f t="shared" si="17"/>
        <v>61100.979099999997</v>
      </c>
      <c r="M79" s="75">
        <f t="shared" si="17"/>
        <v>58903.417799999996</v>
      </c>
      <c r="N79" s="76">
        <f t="shared" si="17"/>
        <v>56694.390599999999</v>
      </c>
      <c r="O79" s="75">
        <f t="shared" si="17"/>
        <v>54473.835900000005</v>
      </c>
    </row>
    <row r="80" spans="3:15" s="3" customFormat="1" ht="25.15" customHeight="1" x14ac:dyDescent="0.25">
      <c r="C80" s="72" t="s">
        <v>130</v>
      </c>
      <c r="D80" s="77">
        <f>+D77-D78-D79</f>
        <v>-443991.57339999999</v>
      </c>
      <c r="E80" s="77">
        <f>+E77-E78-E79</f>
        <v>-443991.57479999994</v>
      </c>
      <c r="F80" s="77">
        <f>+F77-F78-F79</f>
        <v>-443991.554</v>
      </c>
      <c r="G80" s="77">
        <f t="shared" ref="G80:O80" si="18">+G77-G78-G79</f>
        <v>556008.43449999997</v>
      </c>
      <c r="H80" s="77">
        <f t="shared" si="18"/>
        <v>-489218.85879999999</v>
      </c>
      <c r="I80" s="77">
        <f t="shared" si="18"/>
        <v>2010781.1561999999</v>
      </c>
      <c r="J80" s="77">
        <f t="shared" si="18"/>
        <v>-489218.83600000001</v>
      </c>
      <c r="K80" s="77">
        <f t="shared" si="18"/>
        <v>-489218.85759999999</v>
      </c>
      <c r="L80" s="77">
        <f t="shared" si="18"/>
        <v>-489218.8639</v>
      </c>
      <c r="M80" s="77">
        <f t="shared" si="18"/>
        <v>-489218.84759999998</v>
      </c>
      <c r="N80" s="77">
        <f t="shared" si="18"/>
        <v>-489218.85940000002</v>
      </c>
      <c r="O80" s="77">
        <f t="shared" si="18"/>
        <v>2010781.1368</v>
      </c>
    </row>
    <row r="81" spans="3:15" s="3" customFormat="1" ht="25.15" customHeight="1" x14ac:dyDescent="0.25"/>
    <row r="82" spans="3:15" s="3" customFormat="1" ht="25.15" customHeight="1" x14ac:dyDescent="0.25">
      <c r="C82" s="72" t="s">
        <v>131</v>
      </c>
      <c r="D82" s="80">
        <f>+D75+D80</f>
        <v>2135057.4928000001</v>
      </c>
      <c r="E82" s="80">
        <f>+E75+E80</f>
        <v>-1159022.1913000001</v>
      </c>
      <c r="F82" s="80">
        <f t="shared" ref="F82:O82" si="19">+F75+F80</f>
        <v>-447.81400000001304</v>
      </c>
      <c r="G82" s="80">
        <f t="shared" si="19"/>
        <v>-413694.4066000001</v>
      </c>
      <c r="H82" s="80">
        <f t="shared" si="19"/>
        <v>289287.69170000002</v>
      </c>
      <c r="I82" s="80">
        <f t="shared" si="19"/>
        <v>1413352.3539</v>
      </c>
      <c r="J82" s="80">
        <f t="shared" si="19"/>
        <v>239094.4924000001</v>
      </c>
      <c r="K82" s="80">
        <f t="shared" si="19"/>
        <v>-179957.39269999985</v>
      </c>
      <c r="L82" s="80">
        <f t="shared" si="19"/>
        <v>392456.01900000009</v>
      </c>
      <c r="M82" s="80">
        <f t="shared" si="19"/>
        <v>477368.3768000002</v>
      </c>
      <c r="N82" s="80">
        <f t="shared" si="19"/>
        <v>606951.38290000032</v>
      </c>
      <c r="O82" s="80">
        <f t="shared" si="19"/>
        <v>2057208.2711</v>
      </c>
    </row>
    <row r="83" spans="3:15" s="3" customFormat="1" ht="25.15" customHeight="1" x14ac:dyDescent="0.25"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</row>
    <row r="84" spans="3:15" s="3" customFormat="1" ht="25.15" customHeight="1" x14ac:dyDescent="0.25">
      <c r="C84" s="4" t="s">
        <v>2</v>
      </c>
      <c r="D84" s="82" t="s">
        <v>132</v>
      </c>
      <c r="E84" s="83" t="s">
        <v>133</v>
      </c>
      <c r="F84" s="83" t="s">
        <v>134</v>
      </c>
      <c r="G84" s="83" t="s">
        <v>135</v>
      </c>
      <c r="H84" s="83" t="s">
        <v>136</v>
      </c>
      <c r="I84" s="83" t="s">
        <v>137</v>
      </c>
      <c r="J84" s="83" t="s">
        <v>138</v>
      </c>
      <c r="K84" s="83" t="s">
        <v>139</v>
      </c>
      <c r="L84" s="83" t="s">
        <v>140</v>
      </c>
      <c r="M84" s="83" t="s">
        <v>141</v>
      </c>
      <c r="N84" s="83" t="s">
        <v>142</v>
      </c>
      <c r="O84" s="83" t="s">
        <v>143</v>
      </c>
    </row>
    <row r="85" spans="3:15" s="3" customFormat="1" ht="25.15" customHeight="1" x14ac:dyDescent="0.25">
      <c r="C85" s="84" t="s">
        <v>3</v>
      </c>
      <c r="D85" s="2">
        <f>+D63</f>
        <v>26630922</v>
      </c>
      <c r="E85" s="2">
        <f>+D96</f>
        <v>28401181.649300002</v>
      </c>
      <c r="F85" s="2">
        <f t="shared" ref="F85:O85" si="20">+E96</f>
        <v>27387252.111000005</v>
      </c>
      <c r="G85" s="2">
        <f t="shared" si="20"/>
        <v>29838548.350000005</v>
      </c>
      <c r="H85" s="2">
        <f t="shared" si="20"/>
        <v>29995756.339000005</v>
      </c>
      <c r="I85" s="2">
        <f t="shared" si="20"/>
        <v>31445328.807700008</v>
      </c>
      <c r="J85" s="2">
        <f t="shared" si="20"/>
        <v>30826277.073700011</v>
      </c>
      <c r="K85" s="2">
        <f t="shared" si="20"/>
        <v>28984337.595500011</v>
      </c>
      <c r="L85" s="2">
        <f t="shared" si="20"/>
        <v>27100421.876300007</v>
      </c>
      <c r="M85" s="2">
        <f t="shared" si="20"/>
        <v>25465938.231100012</v>
      </c>
      <c r="N85" s="2">
        <f t="shared" si="20"/>
        <v>23928445.107900016</v>
      </c>
      <c r="O85" s="2">
        <f t="shared" si="20"/>
        <v>23064567.782500017</v>
      </c>
    </row>
    <row r="86" spans="3:15" s="3" customFormat="1" ht="25.15" customHeight="1" x14ac:dyDescent="0.25">
      <c r="C86" s="84" t="s">
        <v>4</v>
      </c>
      <c r="D86" s="2">
        <f>+D71</f>
        <v>1192427.9812000003</v>
      </c>
      <c r="E86" s="2">
        <f t="shared" ref="E86:O86" si="21">+E71</f>
        <v>698463.94510000013</v>
      </c>
      <c r="F86" s="2">
        <f t="shared" si="21"/>
        <v>2924007.1265000007</v>
      </c>
      <c r="G86" s="2">
        <f t="shared" si="21"/>
        <v>3433024.7786000008</v>
      </c>
      <c r="H86" s="2">
        <f t="shared" si="21"/>
        <v>1942836.5270999996</v>
      </c>
      <c r="I86" s="2">
        <f t="shared" si="21"/>
        <v>-1086042.2975000003</v>
      </c>
      <c r="J86" s="2">
        <f t="shared" si="21"/>
        <v>-1108361.5499000028</v>
      </c>
      <c r="K86" s="2">
        <f t="shared" si="21"/>
        <v>-972043.20850000065</v>
      </c>
      <c r="L86" s="2">
        <f t="shared" si="21"/>
        <v>-1193336.0039000008</v>
      </c>
      <c r="M86" s="2">
        <f t="shared" si="21"/>
        <v>-1108499.0696999999</v>
      </c>
      <c r="N86" s="2">
        <f t="shared" si="21"/>
        <v>-263038.23720000032</v>
      </c>
      <c r="O86" s="2">
        <f t="shared" si="21"/>
        <v>-121215.87530000042</v>
      </c>
    </row>
    <row r="87" spans="3:15" s="87" customFormat="1" ht="25.15" customHeight="1" x14ac:dyDescent="0.25">
      <c r="C87" s="85" t="s">
        <v>5</v>
      </c>
      <c r="D87" s="86">
        <f>+D82</f>
        <v>2135057.4928000001</v>
      </c>
      <c r="E87" s="86">
        <f t="shared" ref="E87:O87" si="22">+E82</f>
        <v>-1159022.1913000001</v>
      </c>
      <c r="F87" s="86">
        <f t="shared" si="22"/>
        <v>-447.81400000001304</v>
      </c>
      <c r="G87" s="86">
        <f t="shared" si="22"/>
        <v>-413694.4066000001</v>
      </c>
      <c r="H87" s="86">
        <f t="shared" si="22"/>
        <v>289287.69170000002</v>
      </c>
      <c r="I87" s="86">
        <f t="shared" si="22"/>
        <v>1413352.3539</v>
      </c>
      <c r="J87" s="86">
        <f t="shared" si="22"/>
        <v>239094.4924000001</v>
      </c>
      <c r="K87" s="86">
        <f t="shared" si="22"/>
        <v>-179957.39269999985</v>
      </c>
      <c r="L87" s="86">
        <f t="shared" si="22"/>
        <v>392456.01900000009</v>
      </c>
      <c r="M87" s="86">
        <f t="shared" si="22"/>
        <v>477368.3768000002</v>
      </c>
      <c r="N87" s="86">
        <f t="shared" si="22"/>
        <v>606951.38290000032</v>
      </c>
      <c r="O87" s="86">
        <f t="shared" si="22"/>
        <v>2057208.2711</v>
      </c>
    </row>
    <row r="88" spans="3:15" s="3" customFormat="1" ht="25.15" customHeight="1" x14ac:dyDescent="0.25">
      <c r="C88" s="84" t="s">
        <v>6</v>
      </c>
      <c r="D88" s="38">
        <v>189951.4566</v>
      </c>
      <c r="E88" s="38">
        <v>193340.89439999999</v>
      </c>
      <c r="F88" s="38">
        <v>375089.6165</v>
      </c>
      <c r="G88" s="38">
        <v>116694.53779999999</v>
      </c>
      <c r="H88" s="38">
        <v>136569.09450000001</v>
      </c>
      <c r="I88" s="38">
        <v>-122438.95209999999</v>
      </c>
      <c r="J88" s="38">
        <v>100527.0214</v>
      </c>
      <c r="K88" s="38">
        <v>140068.4406</v>
      </c>
      <c r="L88" s="38">
        <v>126589.70969999999</v>
      </c>
      <c r="M88" s="38">
        <v>72921.280899999998</v>
      </c>
      <c r="N88" s="38">
        <v>156741.49890000001</v>
      </c>
      <c r="O88" s="38">
        <v>207265.08110000001</v>
      </c>
    </row>
    <row r="89" spans="3:15" s="3" customFormat="1" ht="25.15" customHeight="1" x14ac:dyDescent="0.25">
      <c r="C89" s="84" t="s">
        <v>7</v>
      </c>
      <c r="D89" s="2">
        <v>-803599.0932</v>
      </c>
      <c r="E89" s="2">
        <v>-759552.27919999999</v>
      </c>
      <c r="F89" s="2">
        <v>-881052.32480000006</v>
      </c>
      <c r="G89" s="2">
        <v>-1027549.5966</v>
      </c>
      <c r="H89" s="2">
        <v>-962292.16610000003</v>
      </c>
      <c r="I89" s="2">
        <v>-907890.00280000013</v>
      </c>
      <c r="J89" s="2">
        <v>-871743.19770000002</v>
      </c>
      <c r="K89" s="2">
        <v>-827937.71899999992</v>
      </c>
      <c r="L89" s="2">
        <v>-981282.3334</v>
      </c>
      <c r="M89" s="2">
        <v>-921470.3419</v>
      </c>
      <c r="N89" s="2">
        <v>-987885.53929999995</v>
      </c>
      <c r="O89" s="2">
        <v>-1311239.9894999999</v>
      </c>
    </row>
    <row r="90" spans="3:15" s="3" customFormat="1" ht="25.15" customHeight="1" x14ac:dyDescent="0.25">
      <c r="C90" s="84" t="s">
        <v>8</v>
      </c>
      <c r="D90" s="2">
        <v>-1063500</v>
      </c>
      <c r="E90" s="2">
        <v>-111001</v>
      </c>
      <c r="F90" s="2">
        <v>-60002</v>
      </c>
      <c r="G90" s="2">
        <v>-60003</v>
      </c>
      <c r="H90" s="2">
        <v>-60004</v>
      </c>
      <c r="I90" s="2">
        <v>-65005</v>
      </c>
      <c r="J90" s="2">
        <v>-350006</v>
      </c>
      <c r="K90" s="2">
        <v>-190007</v>
      </c>
      <c r="L90" s="2">
        <v>-120008</v>
      </c>
      <c r="M90" s="2">
        <v>-200009</v>
      </c>
      <c r="N90" s="2">
        <v>-500010</v>
      </c>
      <c r="O90" s="2">
        <v>-130011</v>
      </c>
    </row>
    <row r="91" spans="3:15" s="3" customFormat="1" ht="25.15" customHeight="1" x14ac:dyDescent="0.25">
      <c r="C91" s="84" t="s">
        <v>9</v>
      </c>
      <c r="D91" s="2">
        <v>-1909.1086</v>
      </c>
      <c r="E91" s="2">
        <v>-73.939400000000006</v>
      </c>
      <c r="F91" s="2">
        <v>-2457.2206000000001</v>
      </c>
      <c r="G91" s="2">
        <f>-2000987</f>
        <v>-2000987</v>
      </c>
      <c r="H91" s="2">
        <f>-1295.3602</f>
        <v>-1295.3602000000001</v>
      </c>
      <c r="I91" s="2">
        <v>2930.3</v>
      </c>
      <c r="J91" s="2">
        <v>817.68</v>
      </c>
      <c r="K91" s="2">
        <v>1435.91</v>
      </c>
      <c r="L91" s="2">
        <v>-2544.5291999999999</v>
      </c>
      <c r="M91" s="2">
        <v>1998.69</v>
      </c>
      <c r="N91" s="2">
        <v>-1172.568</v>
      </c>
      <c r="O91" s="2">
        <v>-560.05240000000003</v>
      </c>
    </row>
    <row r="92" spans="3:15" s="3" customFormat="1" ht="25.15" customHeight="1" x14ac:dyDescent="0.25">
      <c r="C92" s="84" t="s">
        <v>10</v>
      </c>
      <c r="D92" s="38">
        <v>71431.025299999994</v>
      </c>
      <c r="E92" s="38">
        <v>72822.469200000007</v>
      </c>
      <c r="F92" s="38">
        <v>43749.913099999998</v>
      </c>
      <c r="G92" s="38">
        <v>54924.794399999999</v>
      </c>
      <c r="H92" s="38">
        <v>48201.267099999997</v>
      </c>
      <c r="I92" s="38">
        <v>89011.836500000005</v>
      </c>
      <c r="J92" s="38">
        <v>92955.890199999994</v>
      </c>
      <c r="K92" s="38">
        <v>93161.304399999994</v>
      </c>
      <c r="L92" s="38">
        <v>95499.792300000001</v>
      </c>
      <c r="M92" s="38">
        <v>94960.222899999993</v>
      </c>
      <c r="N92" s="38">
        <v>81498.659700000004</v>
      </c>
      <c r="O92" s="38">
        <v>80483.599700000006</v>
      </c>
    </row>
    <row r="93" spans="3:15" s="3" customFormat="1" ht="25.15" customHeight="1" x14ac:dyDescent="0.25">
      <c r="C93" s="84" t="s">
        <v>144</v>
      </c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</row>
    <row r="94" spans="3:15" s="3" customFormat="1" ht="25.15" customHeight="1" x14ac:dyDescent="0.25">
      <c r="C94" s="84" t="s">
        <v>11</v>
      </c>
      <c r="D94" s="38">
        <v>50399.895199999999</v>
      </c>
      <c r="E94" s="38">
        <v>51092.562899999997</v>
      </c>
      <c r="F94" s="38">
        <v>52408.942300000002</v>
      </c>
      <c r="G94" s="38">
        <v>54797.881399999998</v>
      </c>
      <c r="H94" s="38">
        <v>56269.414599999996</v>
      </c>
      <c r="I94" s="38">
        <v>57030.027999999998</v>
      </c>
      <c r="J94" s="38">
        <v>54776.185400000002</v>
      </c>
      <c r="K94" s="38">
        <v>51363.946000000004</v>
      </c>
      <c r="L94" s="38">
        <v>48141.700299999997</v>
      </c>
      <c r="M94" s="38">
        <v>45236.717799999999</v>
      </c>
      <c r="N94" s="38">
        <v>43037.477599999998</v>
      </c>
      <c r="O94" s="38">
        <v>43001.8102</v>
      </c>
    </row>
    <row r="95" spans="3:15" s="3" customFormat="1" ht="25.15" customHeight="1" x14ac:dyDescent="0.25">
      <c r="C95" s="72" t="s">
        <v>14</v>
      </c>
      <c r="D95" s="80">
        <f>SUM(D86:D94)</f>
        <v>1770259.6493000006</v>
      </c>
      <c r="E95" s="80">
        <f>SUM(E86:E94)</f>
        <v>-1013929.5383000001</v>
      </c>
      <c r="F95" s="80">
        <f t="shared" ref="F95:O95" si="23">SUM(F86:F94)</f>
        <v>2451296.239000001</v>
      </c>
      <c r="G95" s="80">
        <f t="shared" si="23"/>
        <v>157207.98900000067</v>
      </c>
      <c r="H95" s="80">
        <f t="shared" si="23"/>
        <v>1449572.4686999996</v>
      </c>
      <c r="I95" s="80">
        <f t="shared" si="23"/>
        <v>-619051.7340000004</v>
      </c>
      <c r="J95" s="80">
        <f t="shared" si="23"/>
        <v>-1841939.4782000028</v>
      </c>
      <c r="K95" s="80">
        <f t="shared" si="23"/>
        <v>-1883915.7192000004</v>
      </c>
      <c r="L95" s="80">
        <f t="shared" si="23"/>
        <v>-1634483.6452000008</v>
      </c>
      <c r="M95" s="80">
        <f t="shared" si="23"/>
        <v>-1537493.1231999998</v>
      </c>
      <c r="N95" s="80">
        <f t="shared" si="23"/>
        <v>-863877.32539999997</v>
      </c>
      <c r="O95" s="80">
        <f t="shared" si="23"/>
        <v>824931.84489999968</v>
      </c>
    </row>
    <row r="96" spans="3:15" s="3" customFormat="1" ht="25.15" customHeight="1" x14ac:dyDescent="0.25">
      <c r="C96" s="84" t="s">
        <v>12</v>
      </c>
      <c r="D96" s="2">
        <f t="shared" ref="D96:I96" si="24">SUM(D85:D94)</f>
        <v>28401181.649300002</v>
      </c>
      <c r="E96" s="2">
        <f t="shared" si="24"/>
        <v>27387252.111000005</v>
      </c>
      <c r="F96" s="2">
        <f t="shared" si="24"/>
        <v>29838548.350000005</v>
      </c>
      <c r="G96" s="2">
        <f t="shared" si="24"/>
        <v>29995756.339000005</v>
      </c>
      <c r="H96" s="2">
        <f t="shared" si="24"/>
        <v>31445328.807700008</v>
      </c>
      <c r="I96" s="2">
        <f t="shared" si="24"/>
        <v>30826277.073700011</v>
      </c>
      <c r="J96" s="2">
        <f t="shared" ref="J96:O96" si="25">SUM(J85:J94)</f>
        <v>28984337.595500011</v>
      </c>
      <c r="K96" s="2">
        <f t="shared" si="25"/>
        <v>27100421.876300007</v>
      </c>
      <c r="L96" s="2">
        <f t="shared" si="25"/>
        <v>25465938.231100012</v>
      </c>
      <c r="M96" s="2">
        <f t="shared" si="25"/>
        <v>23928445.107900016</v>
      </c>
      <c r="N96" s="2">
        <f t="shared" si="25"/>
        <v>23064567.782500017</v>
      </c>
      <c r="O96" s="2">
        <f t="shared" si="25"/>
        <v>23889499.627400011</v>
      </c>
    </row>
    <row r="97" spans="3:15" s="3" customFormat="1" ht="25.15" customHeight="1" x14ac:dyDescent="0.25">
      <c r="C97" s="84" t="s">
        <v>145</v>
      </c>
      <c r="D97" s="2">
        <v>2297656</v>
      </c>
      <c r="E97" s="2">
        <v>2804455</v>
      </c>
      <c r="F97" s="2">
        <v>2733211</v>
      </c>
      <c r="G97" s="2">
        <v>2351667</v>
      </c>
      <c r="H97" s="2">
        <v>1870997</v>
      </c>
      <c r="I97" s="2">
        <v>1948221</v>
      </c>
      <c r="J97" s="2">
        <v>2017310</v>
      </c>
      <c r="K97" s="2">
        <v>1653126</v>
      </c>
      <c r="L97" s="2">
        <v>1716404</v>
      </c>
      <c r="M97" s="2">
        <v>1031316</v>
      </c>
      <c r="N97" s="2">
        <v>1021760</v>
      </c>
      <c r="O97" s="2">
        <v>1132362</v>
      </c>
    </row>
    <row r="98" spans="3:15" s="3" customFormat="1" ht="25.15" customHeight="1" x14ac:dyDescent="0.25">
      <c r="C98" s="84" t="s">
        <v>146</v>
      </c>
      <c r="D98" s="2">
        <f>+D96-D97</f>
        <v>26103525.649300002</v>
      </c>
      <c r="E98" s="2">
        <f t="shared" ref="E98:O98" si="26">+E96-E97</f>
        <v>24582797.111000005</v>
      </c>
      <c r="F98" s="2">
        <f t="shared" si="26"/>
        <v>27105337.350000005</v>
      </c>
      <c r="G98" s="2">
        <f t="shared" si="26"/>
        <v>27644089.339000005</v>
      </c>
      <c r="H98" s="2">
        <f t="shared" si="26"/>
        <v>29574331.807700008</v>
      </c>
      <c r="I98" s="2">
        <f t="shared" si="26"/>
        <v>28878056.073700011</v>
      </c>
      <c r="J98" s="2">
        <f t="shared" si="26"/>
        <v>26967027.595500011</v>
      </c>
      <c r="K98" s="2">
        <f t="shared" si="26"/>
        <v>25447295.876300007</v>
      </c>
      <c r="L98" s="2">
        <f t="shared" si="26"/>
        <v>23749534.231100012</v>
      </c>
      <c r="M98" s="2">
        <f t="shared" si="26"/>
        <v>22897129.107900016</v>
      </c>
      <c r="N98" s="2">
        <f t="shared" si="26"/>
        <v>22042807.782500017</v>
      </c>
      <c r="O98" s="2">
        <f t="shared" si="26"/>
        <v>22757137.627400011</v>
      </c>
    </row>
    <row r="99" spans="3:15" s="3" customFormat="1" ht="25.15" customHeight="1" x14ac:dyDescent="0.25">
      <c r="C99" s="81"/>
      <c r="D99" s="81">
        <f>(D96/'FCAJA RESUMEN'!$D$1)-'FCAJA RESUMEN'!D41</f>
        <v>0</v>
      </c>
      <c r="E99" s="81">
        <f>(E96/'FCAJA RESUMEN'!$D$1)-'FCAJA RESUMEN'!E41</f>
        <v>0</v>
      </c>
      <c r="F99" s="81">
        <f>(F96/'FCAJA RESUMEN'!$D$1)-'FCAJA RESUMEN'!F41</f>
        <v>0</v>
      </c>
      <c r="G99" s="81">
        <f>(G96/'FCAJA RESUMEN'!$D$1)-'FCAJA RESUMEN'!G41</f>
        <v>0</v>
      </c>
      <c r="H99" s="81">
        <f>(H96/'FCAJA RESUMEN'!$D$1)-'FCAJA RESUMEN'!H41</f>
        <v>0</v>
      </c>
      <c r="I99" s="81">
        <f>(I96/'FCAJA RESUMEN'!$D$1)-'FCAJA RESUMEN'!I41</f>
        <v>0</v>
      </c>
      <c r="J99" s="81">
        <f>(J96/'FCAJA RESUMEN'!$D$1)-'FCAJA RESUMEN'!J41</f>
        <v>0</v>
      </c>
      <c r="K99" s="81">
        <f>(K96/'FCAJA RESUMEN'!$D$1)-'FCAJA RESUMEN'!K41</f>
        <v>0</v>
      </c>
      <c r="L99" s="81">
        <f>(L96/'FCAJA RESUMEN'!$D$1)-'FCAJA RESUMEN'!L41</f>
        <v>0</v>
      </c>
      <c r="M99" s="81">
        <f>(M96/'FCAJA RESUMEN'!$D$1)-'FCAJA RESUMEN'!M41</f>
        <v>0</v>
      </c>
      <c r="N99" s="81">
        <f>(N96/'FCAJA RESUMEN'!$D$1)-'FCAJA RESUMEN'!N41</f>
        <v>0</v>
      </c>
      <c r="O99" s="81">
        <f>(O96/'FCAJA RESUMEN'!$D$1)-'FCAJA RESUMEN'!O41</f>
        <v>0</v>
      </c>
    </row>
    <row r="100" spans="3:15" s="3" customFormat="1" ht="25.15" customHeight="1" x14ac:dyDescent="0.25"/>
    <row r="101" spans="3:15" s="3" customFormat="1" ht="25.15" customHeight="1" x14ac:dyDescent="0.25">
      <c r="C101" s="84" t="s">
        <v>147</v>
      </c>
      <c r="D101" s="88">
        <f t="shared" ref="D101:O101" si="27">+D85+D95</f>
        <v>28401181.649300002</v>
      </c>
      <c r="E101" s="88">
        <f t="shared" si="27"/>
        <v>27387252.111000001</v>
      </c>
      <c r="F101" s="88">
        <f t="shared" si="27"/>
        <v>29838548.350000005</v>
      </c>
      <c r="G101" s="88">
        <f t="shared" si="27"/>
        <v>29995756.339000005</v>
      </c>
      <c r="H101" s="88">
        <f t="shared" si="27"/>
        <v>31445328.807700004</v>
      </c>
      <c r="I101" s="88">
        <f t="shared" si="27"/>
        <v>30826277.073700007</v>
      </c>
      <c r="J101" s="88">
        <f t="shared" si="27"/>
        <v>28984337.595500007</v>
      </c>
      <c r="K101" s="88">
        <f t="shared" si="27"/>
        <v>27100421.876300011</v>
      </c>
      <c r="L101" s="88">
        <f t="shared" si="27"/>
        <v>25465938.231100008</v>
      </c>
      <c r="M101" s="88">
        <f t="shared" si="27"/>
        <v>23928445.107900012</v>
      </c>
      <c r="N101" s="88">
        <f t="shared" si="27"/>
        <v>23064567.782500017</v>
      </c>
      <c r="O101" s="88">
        <f t="shared" si="27"/>
        <v>23889499.627400018</v>
      </c>
    </row>
    <row r="102" spans="3:15" s="3" customFormat="1" ht="25.15" customHeight="1" x14ac:dyDescent="0.25">
      <c r="C102" s="84" t="s">
        <v>145</v>
      </c>
      <c r="D102" s="89">
        <f t="shared" ref="D102:O102" si="28">+D97/D96</f>
        <v>8.0900014244887228E-2</v>
      </c>
      <c r="E102" s="89">
        <f t="shared" si="28"/>
        <v>0.10240001401504605</v>
      </c>
      <c r="F102" s="89">
        <f t="shared" si="28"/>
        <v>9.1599999032794754E-2</v>
      </c>
      <c r="G102" s="89">
        <f t="shared" si="28"/>
        <v>7.8399990099346159E-2</v>
      </c>
      <c r="H102" s="89">
        <f t="shared" si="28"/>
        <v>5.9499997962872295E-2</v>
      </c>
      <c r="I102" s="89">
        <f t="shared" si="28"/>
        <v>6.3200009373242147E-2</v>
      </c>
      <c r="J102" s="89">
        <f t="shared" si="28"/>
        <v>6.9600003565829266E-2</v>
      </c>
      <c r="K102" s="89">
        <f t="shared" si="28"/>
        <v>6.1000009798581764E-2</v>
      </c>
      <c r="L102" s="89">
        <f t="shared" si="28"/>
        <v>6.7399990702241619E-2</v>
      </c>
      <c r="M102" s="89">
        <f t="shared" si="28"/>
        <v>4.3100000662371053E-2</v>
      </c>
      <c r="N102" s="89">
        <f t="shared" si="28"/>
        <v>4.4299984705338767E-2</v>
      </c>
      <c r="O102" s="89">
        <f t="shared" si="28"/>
        <v>4.7399988181470315E-2</v>
      </c>
    </row>
    <row r="103" spans="3:15" s="3" customFormat="1" ht="25.15" customHeight="1" x14ac:dyDescent="0.25">
      <c r="C103" s="84" t="s">
        <v>146</v>
      </c>
      <c r="D103" s="89">
        <f t="shared" ref="D103:O103" si="29">+D98/D96</f>
        <v>0.91909998575511276</v>
      </c>
      <c r="E103" s="89">
        <f t="shared" si="29"/>
        <v>0.89759998598495394</v>
      </c>
      <c r="F103" s="89">
        <f t="shared" si="29"/>
        <v>0.90840000096720519</v>
      </c>
      <c r="G103" s="89">
        <f t="shared" si="29"/>
        <v>0.92160000990065383</v>
      </c>
      <c r="H103" s="89">
        <f t="shared" si="29"/>
        <v>0.94050000203712769</v>
      </c>
      <c r="I103" s="89">
        <f t="shared" si="29"/>
        <v>0.93679999062675789</v>
      </c>
      <c r="J103" s="89">
        <f t="shared" si="29"/>
        <v>0.93039999643417071</v>
      </c>
      <c r="K103" s="89">
        <f t="shared" si="29"/>
        <v>0.93899999020141822</v>
      </c>
      <c r="L103" s="89">
        <f t="shared" si="29"/>
        <v>0.93260000929775844</v>
      </c>
      <c r="M103" s="89">
        <f t="shared" si="29"/>
        <v>0.95689999933762893</v>
      </c>
      <c r="N103" s="89">
        <f t="shared" si="29"/>
        <v>0.9557000152946612</v>
      </c>
      <c r="O103" s="89">
        <f t="shared" si="29"/>
        <v>0.95260001181852971</v>
      </c>
    </row>
    <row r="104" spans="3:15" s="3" customFormat="1" ht="25.15" customHeight="1" x14ac:dyDescent="0.25">
      <c r="C104" s="81"/>
      <c r="D104" s="90"/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</row>
  </sheetData>
  <mergeCells count="1">
    <mergeCell ref="B1:N1"/>
  </mergeCells>
  <phoneticPr fontId="22" type="noConversion"/>
  <conditionalFormatting sqref="D88:O94">
    <cfRule type="cellIs" dxfId="4" priority="1" operator="lessThan">
      <formula>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49"/>
  <sheetViews>
    <sheetView showGridLines="0" tabSelected="1" zoomScale="120" zoomScaleNormal="120" workbookViewId="0">
      <selection activeCell="C2" sqref="C2"/>
    </sheetView>
  </sheetViews>
  <sheetFormatPr baseColWidth="10" defaultRowHeight="15" x14ac:dyDescent="0.25"/>
  <cols>
    <col min="1" max="1" width="6.85546875" customWidth="1"/>
    <col min="2" max="2" width="9.5703125" customWidth="1"/>
    <col min="3" max="3" width="48.5703125" bestFit="1" customWidth="1"/>
    <col min="4" max="4" width="13.42578125" bestFit="1" customWidth="1"/>
    <col min="5" max="5" width="13.140625" bestFit="1" customWidth="1"/>
    <col min="6" max="6" width="12.42578125" bestFit="1" customWidth="1"/>
    <col min="7" max="7" width="13.42578125" bestFit="1" customWidth="1"/>
    <col min="8" max="8" width="12.42578125" bestFit="1" customWidth="1"/>
    <col min="9" max="15" width="13.42578125" bestFit="1" customWidth="1"/>
  </cols>
  <sheetData>
    <row r="1" spans="2:15" x14ac:dyDescent="0.25">
      <c r="D1">
        <v>10</v>
      </c>
    </row>
    <row r="2" spans="2:15" ht="27.6" customHeight="1" x14ac:dyDescent="0.25">
      <c r="C2" s="39" t="s">
        <v>40</v>
      </c>
    </row>
    <row r="3" spans="2:15" ht="22.15" customHeight="1" x14ac:dyDescent="0.25">
      <c r="D3" s="40">
        <v>43831</v>
      </c>
      <c r="E3" s="40">
        <v>43862</v>
      </c>
      <c r="F3" s="40">
        <v>43891</v>
      </c>
      <c r="G3" s="40">
        <v>43922</v>
      </c>
      <c r="H3" s="40">
        <v>43952</v>
      </c>
      <c r="I3" s="40">
        <v>43983</v>
      </c>
      <c r="J3" s="40">
        <v>44013</v>
      </c>
      <c r="K3" s="40">
        <v>44044</v>
      </c>
      <c r="L3" s="40">
        <v>44075</v>
      </c>
      <c r="M3" s="40">
        <v>44105</v>
      </c>
      <c r="N3" s="40">
        <v>44136</v>
      </c>
      <c r="O3" s="40">
        <v>44166</v>
      </c>
    </row>
    <row r="4" spans="2:15" ht="25.15" customHeight="1" x14ac:dyDescent="0.25">
      <c r="B4" s="1"/>
      <c r="C4" s="5" t="s">
        <v>13</v>
      </c>
      <c r="D4" s="2">
        <f>+'FCAJA COMPLETO'!D63/$D$1</f>
        <v>2663092.2000000002</v>
      </c>
      <c r="E4" s="27">
        <f>+D7</f>
        <v>2840118.16493</v>
      </c>
      <c r="F4" s="27">
        <f>+E7</f>
        <v>2738725.2111</v>
      </c>
      <c r="G4" s="27">
        <f t="shared" ref="G4:O4" si="0">+F7</f>
        <v>2983854.835</v>
      </c>
      <c r="H4" s="27">
        <f t="shared" si="0"/>
        <v>2999575.6373600001</v>
      </c>
      <c r="I4" s="27">
        <f t="shared" si="0"/>
        <v>3144532.88423</v>
      </c>
      <c r="J4" s="27">
        <f t="shared" si="0"/>
        <v>3082627.7073000004</v>
      </c>
      <c r="K4" s="27">
        <f t="shared" si="0"/>
        <v>2898433.7595500005</v>
      </c>
      <c r="L4" s="27">
        <f t="shared" si="0"/>
        <v>2710042.1874400005</v>
      </c>
      <c r="M4" s="27">
        <f t="shared" si="0"/>
        <v>2546593.8229200002</v>
      </c>
      <c r="N4" s="27">
        <f t="shared" si="0"/>
        <v>2392844.5109999999</v>
      </c>
      <c r="O4" s="27">
        <f t="shared" si="0"/>
        <v>2306456.7784600002</v>
      </c>
    </row>
    <row r="5" spans="2:15" ht="25.15" customHeight="1" x14ac:dyDescent="0.25">
      <c r="B5" s="35" t="s">
        <v>41</v>
      </c>
      <c r="C5" s="33" t="s">
        <v>0</v>
      </c>
      <c r="D5" s="34">
        <f>+'FCAJA COMPLETO'!D30/$D$1</f>
        <v>1159234.6255099999</v>
      </c>
      <c r="E5" s="34">
        <f>+'FCAJA COMPLETO'!E30/$D$1</f>
        <v>825425.08321000007</v>
      </c>
      <c r="F5" s="34">
        <f>+'FCAJA COMPLETO'!F30/$D$1</f>
        <v>870098.47886000015</v>
      </c>
      <c r="G5" s="34">
        <f>+'FCAJA COMPLETO'!G30/$D$1</f>
        <v>1003309.85603</v>
      </c>
      <c r="H5" s="34">
        <f>+'FCAJA COMPLETO'!H30/$D$1</f>
        <v>862321.65723999985</v>
      </c>
      <c r="I5" s="34">
        <f>+'FCAJA COMPLETO'!I30/$D$1</f>
        <v>1029542.7941399999</v>
      </c>
      <c r="J5" s="34">
        <f>+'FCAJA COMPLETO'!J30/$D$1</f>
        <v>950582.45319000003</v>
      </c>
      <c r="K5" s="34">
        <f>+'FCAJA COMPLETO'!K30/$D$1</f>
        <v>928307.86631000007</v>
      </c>
      <c r="L5" s="34">
        <f>+'FCAJA COMPLETO'!L30/$D$1</f>
        <v>1000330.17427</v>
      </c>
      <c r="M5" s="34">
        <f>+'FCAJA COMPLETO'!M30/$D$1</f>
        <v>1020257.5822399998</v>
      </c>
      <c r="N5" s="34">
        <f>+'FCAJA COMPLETO'!N30/$D$1</f>
        <v>1054588.3054500003</v>
      </c>
      <c r="O5" s="34">
        <f>+'FCAJA COMPLETO'!O30/$D$1</f>
        <v>1209929.6232500002</v>
      </c>
    </row>
    <row r="6" spans="2:15" ht="25.15" customHeight="1" x14ac:dyDescent="0.25">
      <c r="B6" s="30" t="s">
        <v>42</v>
      </c>
      <c r="C6" s="31" t="s">
        <v>1</v>
      </c>
      <c r="D6" s="32">
        <f>+'FCAJA COMPLETO'!D56/$D$1</f>
        <v>982208.66057999991</v>
      </c>
      <c r="E6" s="32">
        <f>+'FCAJA COMPLETO'!E56/$D$1</f>
        <v>926818.03704000008</v>
      </c>
      <c r="F6" s="32">
        <f>+'FCAJA COMPLETO'!F56/$D$1</f>
        <v>624968.85495999991</v>
      </c>
      <c r="G6" s="32">
        <f>+'FCAJA COMPLETO'!G56/$D$1</f>
        <v>987589.05366999994</v>
      </c>
      <c r="H6" s="32">
        <f>+'FCAJA COMPLETO'!H56/$D$1</f>
        <v>717364.41036999994</v>
      </c>
      <c r="I6" s="32">
        <f>+'FCAJA COMPLETO'!I56/$D$1</f>
        <v>1091447.9710699995</v>
      </c>
      <c r="J6" s="32">
        <f>+'FCAJA COMPLETO'!J56/$D$1</f>
        <v>1134776.4009400003</v>
      </c>
      <c r="K6" s="32">
        <f>+'FCAJA COMPLETO'!K56/$D$1</f>
        <v>1116699.4384200003</v>
      </c>
      <c r="L6" s="32">
        <f>+'FCAJA COMPLETO'!L56/$D$1</f>
        <v>1163778.5387900004</v>
      </c>
      <c r="M6" s="32">
        <f>+'FCAJA COMPLETO'!M56/$D$1</f>
        <v>1174006.8941599999</v>
      </c>
      <c r="N6" s="32">
        <f>+'FCAJA COMPLETO'!N56/$D$1</f>
        <v>1140976.0379900001</v>
      </c>
      <c r="O6" s="32">
        <f>+'FCAJA COMPLETO'!O56/$D$1</f>
        <v>1127436.43876</v>
      </c>
    </row>
    <row r="7" spans="2:15" ht="25.15" customHeight="1" x14ac:dyDescent="0.25">
      <c r="B7" s="29" t="s">
        <v>43</v>
      </c>
      <c r="C7" s="28" t="s">
        <v>12</v>
      </c>
      <c r="D7" s="27">
        <f>+D4+D5-D6</f>
        <v>2840118.16493</v>
      </c>
      <c r="E7" s="27">
        <f t="shared" ref="E7:O7" si="1">+E4+E5-E6</f>
        <v>2738725.2111</v>
      </c>
      <c r="F7" s="27">
        <f t="shared" si="1"/>
        <v>2983854.835</v>
      </c>
      <c r="G7" s="27">
        <f t="shared" si="1"/>
        <v>2999575.6373600001</v>
      </c>
      <c r="H7" s="27">
        <f t="shared" si="1"/>
        <v>3144532.88423</v>
      </c>
      <c r="I7" s="27">
        <f t="shared" si="1"/>
        <v>3082627.7073000004</v>
      </c>
      <c r="J7" s="27">
        <f t="shared" si="1"/>
        <v>2898433.7595500005</v>
      </c>
      <c r="K7" s="27">
        <f t="shared" si="1"/>
        <v>2710042.1874400005</v>
      </c>
      <c r="L7" s="27">
        <f t="shared" si="1"/>
        <v>2546593.8229200002</v>
      </c>
      <c r="M7" s="27">
        <f t="shared" si="1"/>
        <v>2392844.5109999999</v>
      </c>
      <c r="N7" s="27">
        <f t="shared" si="1"/>
        <v>2306456.7784600002</v>
      </c>
      <c r="O7" s="27">
        <f t="shared" si="1"/>
        <v>2388949.9629500005</v>
      </c>
    </row>
    <row r="8" spans="2:15" ht="25.15" customHeight="1" x14ac:dyDescent="0.25">
      <c r="B8" s="1"/>
      <c r="C8" s="4" t="s">
        <v>44</v>
      </c>
      <c r="D8" s="2">
        <f t="shared" ref="D8:O8" si="2">+D5-D6</f>
        <v>177025.96493000002</v>
      </c>
      <c r="E8" s="2">
        <f t="shared" si="2"/>
        <v>-101392.95383000001</v>
      </c>
      <c r="F8" s="2">
        <f t="shared" si="2"/>
        <v>245129.62390000024</v>
      </c>
      <c r="G8" s="2">
        <f t="shared" si="2"/>
        <v>15720.802360000089</v>
      </c>
      <c r="H8" s="2">
        <f t="shared" si="2"/>
        <v>144957.24686999992</v>
      </c>
      <c r="I8" s="2">
        <f t="shared" si="2"/>
        <v>-61905.176929999609</v>
      </c>
      <c r="J8" s="2">
        <f t="shared" si="2"/>
        <v>-184193.94775000028</v>
      </c>
      <c r="K8" s="2">
        <f t="shared" si="2"/>
        <v>-188391.57211000018</v>
      </c>
      <c r="L8" s="2">
        <f t="shared" si="2"/>
        <v>-163448.36452000041</v>
      </c>
      <c r="M8" s="2">
        <f t="shared" si="2"/>
        <v>-153749.31192000012</v>
      </c>
      <c r="N8" s="2">
        <f t="shared" si="2"/>
        <v>-86387.732539999764</v>
      </c>
      <c r="O8" s="2">
        <f t="shared" si="2"/>
        <v>82493.184490000131</v>
      </c>
    </row>
    <row r="9" spans="2:15" ht="25.15" customHeight="1" x14ac:dyDescent="0.25">
      <c r="B9" s="1"/>
      <c r="C9" s="41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2:15" ht="25.15" customHeight="1" x14ac:dyDescent="0.25">
      <c r="B10" s="1"/>
      <c r="C10" s="41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2:15" ht="25.15" customHeight="1" x14ac:dyDescent="0.25"/>
    <row r="12" spans="2:15" ht="25.15" customHeight="1" x14ac:dyDescent="0.25">
      <c r="C12" s="35" t="s">
        <v>51</v>
      </c>
    </row>
    <row r="13" spans="2:15" ht="25.15" customHeight="1" x14ac:dyDescent="0.25">
      <c r="B13" s="35" t="s">
        <v>41</v>
      </c>
      <c r="C13" s="33" t="s">
        <v>46</v>
      </c>
      <c r="D13" s="34">
        <f>('FCAJA COMPLETO'!D5+'FCAJA COMPLETO'!D6+'FCAJA COMPLETO'!D7+'FCAJA COMPLETO'!D8)/$D$1</f>
        <v>553433.38968000002</v>
      </c>
      <c r="E13" s="34">
        <f>('FCAJA COMPLETO'!E5+'FCAJA COMPLETO'!E6+'FCAJA COMPLETO'!E7+'FCAJA COMPLETO'!E8)/$D$1</f>
        <v>542060.39604999998</v>
      </c>
      <c r="F13" s="34">
        <f>('FCAJA COMPLETO'!F5+'FCAJA COMPLETO'!F6+'FCAJA COMPLETO'!F7+'FCAJA COMPLETO'!F8)/$D$1</f>
        <v>447948.41902000003</v>
      </c>
      <c r="G13" s="34">
        <f>('FCAJA COMPLETO'!G5+'FCAJA COMPLETO'!G6+'FCAJA COMPLETO'!G7+'FCAJA COMPLETO'!G8)/$D$1</f>
        <v>645071.75335000001</v>
      </c>
      <c r="H13" s="34">
        <f>('FCAJA COMPLETO'!H5+'FCAJA COMPLETO'!H6+'FCAJA COMPLETO'!H7+'FCAJA COMPLETO'!H8)/$D$1</f>
        <v>426731.02691000002</v>
      </c>
      <c r="I13" s="34">
        <f>('FCAJA COMPLETO'!I5+'FCAJA COMPLETO'!I6+'FCAJA COMPLETO'!I7+'FCAJA COMPLETO'!I8)/$D$1</f>
        <v>501319.8382099999</v>
      </c>
      <c r="J13" s="34">
        <f>('FCAJA COMPLETO'!J5+'FCAJA COMPLETO'!J6+'FCAJA COMPLETO'!J7+'FCAJA COMPLETO'!J8)/$D$1</f>
        <v>510087.26615999994</v>
      </c>
      <c r="K13" s="34">
        <f>('FCAJA COMPLETO'!K5+'FCAJA COMPLETO'!K6+'FCAJA COMPLETO'!K7+'FCAJA COMPLETO'!K8)/$D$1</f>
        <v>518718.25332999992</v>
      </c>
      <c r="L13" s="34">
        <f>('FCAJA COMPLETO'!L5+'FCAJA COMPLETO'!L6+'FCAJA COMPLETO'!L7+'FCAJA COMPLETO'!L8)/$D$1</f>
        <v>528107.82975999999</v>
      </c>
      <c r="M13" s="34">
        <f>('FCAJA COMPLETO'!M5+'FCAJA COMPLETO'!M6+'FCAJA COMPLETO'!M7+'FCAJA COMPLETO'!M8)/$D$1</f>
        <v>537211.92851</v>
      </c>
      <c r="N13" s="34">
        <f>('FCAJA COMPLETO'!N5+'FCAJA COMPLETO'!N6+'FCAJA COMPLETO'!N7+'FCAJA COMPLETO'!N8)/$D$1</f>
        <v>544778.82789000007</v>
      </c>
      <c r="O13" s="34">
        <f>('FCAJA COMPLETO'!O5+'FCAJA COMPLETO'!O6+'FCAJA COMPLETO'!O7+'FCAJA COMPLETO'!O8)/$D$1</f>
        <v>544310.14681000006</v>
      </c>
    </row>
    <row r="14" spans="2:15" ht="25.15" customHeight="1" x14ac:dyDescent="0.25">
      <c r="B14" s="35" t="s">
        <v>41</v>
      </c>
      <c r="C14" s="33" t="s">
        <v>45</v>
      </c>
      <c r="D14" s="34">
        <f>('FCAJA COMPLETO'!D9+'FCAJA COMPLETO'!D10+'FCAJA COMPLETO'!D11+'FCAJA COMPLETO'!D12)/$D$1</f>
        <v>221180.49811999997</v>
      </c>
      <c r="E14" s="34">
        <f>('FCAJA COMPLETO'!E9+'FCAJA COMPLETO'!E10+'FCAJA COMPLETO'!E11+'FCAJA COMPLETO'!E12)/$D$1</f>
        <v>226046.99451000002</v>
      </c>
      <c r="F14" s="34">
        <f>('FCAJA COMPLETO'!F9+'FCAJA COMPLETO'!F10+'FCAJA COMPLETO'!F11+'FCAJA COMPLETO'!F12)/$D$1</f>
        <v>232400.71265000003</v>
      </c>
      <c r="G14" s="34">
        <f>('FCAJA COMPLETO'!G9+'FCAJA COMPLETO'!G10+'FCAJA COMPLETO'!G11+'FCAJA COMPLETO'!G12)/$D$1</f>
        <v>233302.47785999998</v>
      </c>
      <c r="H14" s="34">
        <f>('FCAJA COMPLETO'!H9+'FCAJA COMPLETO'!H10+'FCAJA COMPLETO'!H11+'FCAJA COMPLETO'!H12)/$D$1</f>
        <v>234283.65270999999</v>
      </c>
      <c r="I14" s="34">
        <f>('FCAJA COMPLETO'!I9+'FCAJA COMPLETO'!I10+'FCAJA COMPLETO'!I11+'FCAJA COMPLETO'!I12)/$D$1</f>
        <v>235569.63821999999</v>
      </c>
      <c r="J14" s="34">
        <f>('FCAJA COMPLETO'!J9+'FCAJA COMPLETO'!J10+'FCAJA COMPLETO'!J11+'FCAJA COMPLETO'!J12)/$D$1</f>
        <v>242470.35880999998</v>
      </c>
      <c r="K14" s="34">
        <f>('FCAJA COMPLETO'!K9+'FCAJA COMPLETO'!K10+'FCAJA COMPLETO'!K11+'FCAJA COMPLETO'!K12)/$D$1</f>
        <v>248939.02417000002</v>
      </c>
      <c r="L14" s="34">
        <f>('FCAJA COMPLETO'!L9+'FCAJA COMPLETO'!L10+'FCAJA COMPLETO'!L11+'FCAJA COMPLETO'!L12)/$D$1</f>
        <v>255023.32579999999</v>
      </c>
      <c r="M14" s="34">
        <f>('FCAJA COMPLETO'!M9+'FCAJA COMPLETO'!M10+'FCAJA COMPLETO'!M11+'FCAJA COMPLETO'!M12)/$D$1</f>
        <v>261868.72539999997</v>
      </c>
      <c r="N14" s="34">
        <f>('FCAJA COMPLETO'!N9+'FCAJA COMPLETO'!N10+'FCAJA COMPLETO'!N11+'FCAJA COMPLETO'!N12)/$D$1</f>
        <v>267988.03969000001</v>
      </c>
      <c r="O14" s="34">
        <f>('FCAJA COMPLETO'!O9+'FCAJA COMPLETO'!O10+'FCAJA COMPLETO'!O11+'FCAJA COMPLETO'!O12)/$D$1</f>
        <v>272916.00850999996</v>
      </c>
    </row>
    <row r="15" spans="2:15" ht="25.15" customHeight="1" x14ac:dyDescent="0.25">
      <c r="B15" s="30" t="s">
        <v>42</v>
      </c>
      <c r="C15" s="31" t="s">
        <v>15</v>
      </c>
      <c r="D15" s="32">
        <f>('FCAJA COMPLETO'!D33+'FCAJA COMPLETO'!D34+'FCAJA COMPLETO'!D35+'FCAJA COMPLETO'!D36)/$D$1</f>
        <v>655371.08967999998</v>
      </c>
      <c r="E15" s="32">
        <f>('FCAJA COMPLETO'!E33+'FCAJA COMPLETO'!E34+'FCAJA COMPLETO'!E35+'FCAJA COMPLETO'!E36)/$D$1</f>
        <v>698260.99604999996</v>
      </c>
      <c r="F15" s="32">
        <f>('FCAJA COMPLETO'!F33+'FCAJA COMPLETO'!F34+'FCAJA COMPLETO'!F35+'FCAJA COMPLETO'!F36)/$D$1</f>
        <v>387948.41901999997</v>
      </c>
      <c r="G15" s="32">
        <f>('FCAJA COMPLETO'!G33+'FCAJA COMPLETO'!G34+'FCAJA COMPLETO'!G35+'FCAJA COMPLETO'!G36)/$D$1</f>
        <v>535071.75335000001</v>
      </c>
      <c r="H15" s="32">
        <f>('FCAJA COMPLETO'!H33+'FCAJA COMPLETO'!H34+'FCAJA COMPLETO'!H35+'FCAJA COMPLETO'!H36)/$D$1</f>
        <v>466731.02691000002</v>
      </c>
      <c r="I15" s="32">
        <f>('FCAJA COMPLETO'!I33+'FCAJA COMPLETO'!I34+'FCAJA COMPLETO'!I35+'FCAJA COMPLETO'!I36)/$D$1</f>
        <v>845493.70617999998</v>
      </c>
      <c r="J15" s="32">
        <f>('FCAJA COMPLETO'!J33+'FCAJA COMPLETO'!J34+'FCAJA COMPLETO'!J35+'FCAJA COMPLETO'!J36)/$D$1</f>
        <v>863393.77996000019</v>
      </c>
      <c r="K15" s="32">
        <f>('FCAJA COMPLETO'!K33+'FCAJA COMPLETO'!K34+'FCAJA COMPLETO'!K35+'FCAJA COMPLETO'!K36)/$D$1</f>
        <v>864861.59834999999</v>
      </c>
      <c r="L15" s="32">
        <f>('FCAJA COMPLETO'!L33+'FCAJA COMPLETO'!L34+'FCAJA COMPLETO'!L35+'FCAJA COMPLETO'!L36)/$D$1</f>
        <v>902464.75595000014</v>
      </c>
      <c r="M15" s="32">
        <f>('FCAJA COMPLETO'!M33+'FCAJA COMPLETO'!M34+'FCAJA COMPLETO'!M35+'FCAJA COMPLETO'!M36)/$D$1</f>
        <v>909930.56088</v>
      </c>
      <c r="N15" s="32">
        <f>('FCAJA COMPLETO'!N33+'FCAJA COMPLETO'!N34+'FCAJA COMPLETO'!N35+'FCAJA COMPLETO'!N36)/$D$1</f>
        <v>839070.69130000006</v>
      </c>
      <c r="O15" s="32">
        <f>('FCAJA COMPLETO'!O33+'FCAJA COMPLETO'!O34+'FCAJA COMPLETO'!O35+'FCAJA COMPLETO'!O36)/$D$1</f>
        <v>829347.74285000004</v>
      </c>
    </row>
    <row r="16" spans="2:15" ht="25.15" customHeight="1" x14ac:dyDescent="0.25">
      <c r="C16" s="4" t="s">
        <v>4</v>
      </c>
      <c r="D16" s="43">
        <f>+D13+D14-D15</f>
        <v>119242.79812000005</v>
      </c>
      <c r="E16" s="2">
        <f t="shared" ref="E16:O16" si="3">+E13+E14-E15</f>
        <v>69846.394510000013</v>
      </c>
      <c r="F16" s="2">
        <f t="shared" si="3"/>
        <v>292400.71265000006</v>
      </c>
      <c r="G16" s="2">
        <f t="shared" si="3"/>
        <v>343302.47785999998</v>
      </c>
      <c r="H16" s="2">
        <f t="shared" si="3"/>
        <v>194283.65271000005</v>
      </c>
      <c r="I16" s="2">
        <f t="shared" si="3"/>
        <v>-108604.22975000006</v>
      </c>
      <c r="J16" s="2">
        <f t="shared" si="3"/>
        <v>-110836.1549900003</v>
      </c>
      <c r="K16" s="2">
        <f t="shared" si="3"/>
        <v>-97204.320850000018</v>
      </c>
      <c r="L16" s="2">
        <f t="shared" si="3"/>
        <v>-119333.60039000015</v>
      </c>
      <c r="M16" s="2">
        <f t="shared" si="3"/>
        <v>-110849.90697000001</v>
      </c>
      <c r="N16" s="2">
        <f t="shared" si="3"/>
        <v>-26303.823719999986</v>
      </c>
      <c r="O16" s="2">
        <f t="shared" si="3"/>
        <v>-12121.587530000019</v>
      </c>
    </row>
    <row r="17" spans="2:15" ht="25.15" customHeight="1" x14ac:dyDescent="0.25">
      <c r="B17" s="91"/>
      <c r="C17" s="41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</row>
    <row r="18" spans="2:15" ht="25.15" customHeight="1" x14ac:dyDescent="0.25">
      <c r="B18" s="91"/>
      <c r="C18" s="35" t="s">
        <v>52</v>
      </c>
    </row>
    <row r="19" spans="2:15" ht="25.15" customHeight="1" x14ac:dyDescent="0.25">
      <c r="B19" s="92" t="s">
        <v>41</v>
      </c>
      <c r="C19" s="33" t="s">
        <v>16</v>
      </c>
      <c r="D19" s="34">
        <f>+'FCAJA COMPLETO'!D73/$D$1</f>
        <v>353442.5</v>
      </c>
      <c r="E19" s="34">
        <f>+'FCAJA COMPLETO'!E73/$D$1</f>
        <v>25592.1</v>
      </c>
      <c r="F19" s="34">
        <f>+'FCAJA COMPLETO'!F73/$D$1</f>
        <v>142624.5</v>
      </c>
      <c r="G19" s="34">
        <f>+'FCAJA COMPLETO'!G73/$D$1</f>
        <v>2097.1</v>
      </c>
      <c r="H19" s="34">
        <f>+'FCAJA COMPLETO'!H73/$D$1</f>
        <v>177203</v>
      </c>
      <c r="I19" s="34">
        <f>+'FCAJA COMPLETO'!I73/$D$1</f>
        <v>40000</v>
      </c>
      <c r="J19" s="34">
        <f>+'FCAJA COMPLETO'!J73/$D$1</f>
        <v>173117.15045000002</v>
      </c>
      <c r="K19" s="34">
        <f>+'FCAJA COMPLETO'!K73/$D$1</f>
        <v>132047.62890000001</v>
      </c>
      <c r="L19" s="34">
        <f>+'FCAJA COMPLETO'!L73/$D$1</f>
        <v>190175.89848</v>
      </c>
      <c r="M19" s="34">
        <f>+'FCAJA COMPLETO'!M73/$D$1</f>
        <v>199665.23677000002</v>
      </c>
      <c r="N19" s="34">
        <f>+'FCAJA COMPLETO'!N73/$D$1</f>
        <v>213693.57425000001</v>
      </c>
      <c r="O19" s="34">
        <f>+'FCAJA COMPLETO'!O73/$D$1</f>
        <v>109628.41883000001</v>
      </c>
    </row>
    <row r="20" spans="2:15" ht="25.15" customHeight="1" x14ac:dyDescent="0.25">
      <c r="B20" s="93" t="s">
        <v>42</v>
      </c>
      <c r="C20" s="31" t="s">
        <v>18</v>
      </c>
      <c r="D20" s="32">
        <f>+'FCAJA COMPLETO'!D74/$D$1</f>
        <v>95537.593380000006</v>
      </c>
      <c r="E20" s="32">
        <f>+'FCAJA COMPLETO'!E74/$D$1</f>
        <v>97095.161649999995</v>
      </c>
      <c r="F20" s="32">
        <f>+'FCAJA COMPLETO'!F74/$D$1</f>
        <v>98270.126000000004</v>
      </c>
      <c r="G20" s="32">
        <f>+'FCAJA COMPLETO'!G74/$D$1</f>
        <v>99067.384110000014</v>
      </c>
      <c r="H20" s="32">
        <f>+'FCAJA COMPLETO'!H74/$D$1</f>
        <v>99352.344949999999</v>
      </c>
      <c r="I20" s="32">
        <f>+'FCAJA COMPLETO'!I74/$D$1</f>
        <v>99742.880229999981</v>
      </c>
      <c r="J20" s="32">
        <f>+'FCAJA COMPLETO'!J74/$D$1</f>
        <v>100285.81761</v>
      </c>
      <c r="K20" s="32">
        <f>+'FCAJA COMPLETO'!K74/$D$1</f>
        <v>101121.48241</v>
      </c>
      <c r="L20" s="32">
        <f>+'FCAJA COMPLETO'!L74/$D$1</f>
        <v>102008.41019</v>
      </c>
      <c r="M20" s="32">
        <f>+'FCAJA COMPLETO'!M74/$D$1</f>
        <v>103006.51432999999</v>
      </c>
      <c r="N20" s="32">
        <f>+'FCAJA COMPLETO'!N74/$D$1</f>
        <v>104076.55002</v>
      </c>
      <c r="O20" s="32">
        <f>+'FCAJA COMPLETO'!O74/$D$1</f>
        <v>104985.70540000001</v>
      </c>
    </row>
    <row r="21" spans="2:15" ht="25.15" customHeight="1" x14ac:dyDescent="0.25">
      <c r="B21" s="91"/>
      <c r="C21" s="4" t="s">
        <v>17</v>
      </c>
      <c r="D21" s="2">
        <f>+D19-D20</f>
        <v>257904.90661999999</v>
      </c>
      <c r="E21" s="2">
        <f t="shared" ref="E21:O21" si="4">+E19-E20</f>
        <v>-71503.061649999989</v>
      </c>
      <c r="F21" s="2">
        <f t="shared" si="4"/>
        <v>44354.373999999996</v>
      </c>
      <c r="G21" s="2">
        <f t="shared" si="4"/>
        <v>-96970.284110000008</v>
      </c>
      <c r="H21" s="2">
        <f t="shared" si="4"/>
        <v>77850.655050000001</v>
      </c>
      <c r="I21" s="2">
        <f t="shared" si="4"/>
        <v>-59742.880229999981</v>
      </c>
      <c r="J21" s="2">
        <f t="shared" si="4"/>
        <v>72831.332840000017</v>
      </c>
      <c r="K21" s="2">
        <f t="shared" si="4"/>
        <v>30926.146490000014</v>
      </c>
      <c r="L21" s="2">
        <f t="shared" si="4"/>
        <v>88167.488290000008</v>
      </c>
      <c r="M21" s="2">
        <f t="shared" si="4"/>
        <v>96658.722440000027</v>
      </c>
      <c r="N21" s="2">
        <f t="shared" si="4"/>
        <v>109617.02423000001</v>
      </c>
      <c r="O21" s="2">
        <f t="shared" si="4"/>
        <v>4642.7134300000034</v>
      </c>
    </row>
    <row r="22" spans="2:15" ht="25.15" customHeight="1" x14ac:dyDescent="0.25">
      <c r="B22" s="91"/>
      <c r="C22" s="41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2:15" ht="25.15" customHeight="1" x14ac:dyDescent="0.25">
      <c r="B23" s="91"/>
      <c r="C23" s="35" t="s">
        <v>53</v>
      </c>
    </row>
    <row r="24" spans="2:15" ht="25.15" customHeight="1" x14ac:dyDescent="0.25">
      <c r="B24" s="92" t="s">
        <v>41</v>
      </c>
      <c r="C24" s="33" t="s">
        <v>50</v>
      </c>
      <c r="D24" s="34">
        <f>('FCAJA COMPLETO'!D16+'FCAJA COMPLETO'!D17)/$D$1</f>
        <v>0</v>
      </c>
      <c r="E24" s="34">
        <f>('FCAJA COMPLETO'!E16+'FCAJA COMPLETO'!E17)/$D$1</f>
        <v>0</v>
      </c>
      <c r="F24" s="34">
        <f>('FCAJA COMPLETO'!F16+'FCAJA COMPLETO'!F17)/$D$1</f>
        <v>0</v>
      </c>
      <c r="G24" s="34">
        <f>('FCAJA COMPLETO'!G16+'FCAJA COMPLETO'!G17)/$D$1</f>
        <v>100000</v>
      </c>
      <c r="H24" s="34">
        <f>('FCAJA COMPLETO'!H16+'FCAJA COMPLETO'!H17)/$D$1</f>
        <v>0</v>
      </c>
      <c r="I24" s="34">
        <f>('FCAJA COMPLETO'!I16+'FCAJA COMPLETO'!I17)/$D$1</f>
        <v>250000</v>
      </c>
      <c r="J24" s="34">
        <f>('FCAJA COMPLETO'!J16+'FCAJA COMPLETO'!J17)/$D$1</f>
        <v>0</v>
      </c>
      <c r="K24" s="34">
        <f>('FCAJA COMPLETO'!K16+'FCAJA COMPLETO'!K17)/$D$1</f>
        <v>0</v>
      </c>
      <c r="L24" s="34">
        <f>('FCAJA COMPLETO'!L16+'FCAJA COMPLETO'!L17)/$D$1</f>
        <v>0</v>
      </c>
      <c r="M24" s="34">
        <f>('FCAJA COMPLETO'!M16+'FCAJA COMPLETO'!M17)/$D$1</f>
        <v>0</v>
      </c>
      <c r="N24" s="34">
        <f>('FCAJA COMPLETO'!N16+'FCAJA COMPLETO'!N17)/$D$1</f>
        <v>0</v>
      </c>
      <c r="O24" s="34">
        <f>('FCAJA COMPLETO'!O16+'FCAJA COMPLETO'!O17)/$D$1</f>
        <v>250000</v>
      </c>
    </row>
    <row r="25" spans="2:15" ht="25.15" customHeight="1" x14ac:dyDescent="0.25">
      <c r="B25" s="93" t="s">
        <v>42</v>
      </c>
      <c r="C25" s="31" t="s">
        <v>47</v>
      </c>
      <c r="D25" s="32">
        <f>('FCAJA COMPLETO'!D37+'FCAJA COMPLETO'!D38+'FCAJA COMPLETO'!D39)/$D$1</f>
        <v>37339.371090000001</v>
      </c>
      <c r="E25" s="32">
        <f>('FCAJA COMPLETO'!E37+'FCAJA COMPLETO'!E38+'FCAJA COMPLETO'!E39)/$D$1</f>
        <v>37525.137309999998</v>
      </c>
      <c r="F25" s="32">
        <f>('FCAJA COMPLETO'!F37+'FCAJA COMPLETO'!F38+'FCAJA COMPLETO'!F39)/$D$1</f>
        <v>37711.833399999996</v>
      </c>
      <c r="G25" s="32">
        <f>('FCAJA COMPLETO'!G37+'FCAJA COMPLETO'!G38+'FCAJA COMPLETO'!G39)/$D$1</f>
        <v>37899.469539999998</v>
      </c>
      <c r="H25" s="32">
        <f>('FCAJA COMPLETO'!H37+'FCAJA COMPLETO'!H38+'FCAJA COMPLETO'!H39)/$D$1</f>
        <v>41944.108789999998</v>
      </c>
      <c r="I25" s="32">
        <f>('FCAJA COMPLETO'!I37+'FCAJA COMPLETO'!I38+'FCAJA COMPLETO'!I39)/$D$1</f>
        <v>42159.337299999999</v>
      </c>
      <c r="J25" s="32">
        <f>('FCAJA COMPLETO'!J37+'FCAJA COMPLETO'!J38+'FCAJA COMPLETO'!J39)/$D$1</f>
        <v>42375.68907</v>
      </c>
      <c r="K25" s="32">
        <f>('FCAJA COMPLETO'!K37+'FCAJA COMPLETO'!K38+'FCAJA COMPLETO'!K39)/$D$1</f>
        <v>42593.172269999995</v>
      </c>
      <c r="L25" s="32">
        <f>('FCAJA COMPLETO'!L37+'FCAJA COMPLETO'!L38+'FCAJA COMPLETO'!L39)/$D$1</f>
        <v>42811.788480000003</v>
      </c>
      <c r="M25" s="32">
        <f>('FCAJA COMPLETO'!M37+'FCAJA COMPLETO'!M38+'FCAJA COMPLETO'!M39)/$D$1</f>
        <v>43031.542979999998</v>
      </c>
      <c r="N25" s="32">
        <f>('FCAJA COMPLETO'!N37+'FCAJA COMPLETO'!N38+'FCAJA COMPLETO'!N39)/$D$1</f>
        <v>43252.446880000003</v>
      </c>
      <c r="O25" s="32">
        <f>('FCAJA COMPLETO'!O37+'FCAJA COMPLETO'!O38+'FCAJA COMPLETO'!O39)/$D$1</f>
        <v>43474.50273</v>
      </c>
    </row>
    <row r="26" spans="2:15" ht="25.15" customHeight="1" x14ac:dyDescent="0.25">
      <c r="B26" s="93" t="s">
        <v>42</v>
      </c>
      <c r="C26" s="31" t="s">
        <v>48</v>
      </c>
      <c r="D26" s="32">
        <f>('FCAJA COMPLETO'!D43+'FCAJA COMPLETO'!D44+'FCAJA COMPLETO'!D45)/$D$1</f>
        <v>7059.7862500000001</v>
      </c>
      <c r="E26" s="32">
        <f>('FCAJA COMPLETO'!E43+'FCAJA COMPLETO'!E44+'FCAJA COMPLETO'!E45)/$D$1</f>
        <v>6874.0201700000007</v>
      </c>
      <c r="F26" s="32">
        <f>('FCAJA COMPLETO'!F43+'FCAJA COMPLETO'!F44+'FCAJA COMPLETO'!F45)/$D$1</f>
        <v>6687.3220000000001</v>
      </c>
      <c r="G26" s="32">
        <f>('FCAJA COMPLETO'!G43+'FCAJA COMPLETO'!G44+'FCAJA COMPLETO'!G45)/$D$1</f>
        <v>6499.6870099999996</v>
      </c>
      <c r="H26" s="32">
        <f>('FCAJA COMPLETO'!H43+'FCAJA COMPLETO'!H44+'FCAJA COMPLETO'!H45)/$D$1</f>
        <v>6977.7770900000005</v>
      </c>
      <c r="I26" s="32">
        <f>('FCAJA COMPLETO'!I43+'FCAJA COMPLETO'!I44+'FCAJA COMPLETO'!I45)/$D$1</f>
        <v>6762.5470799999994</v>
      </c>
      <c r="J26" s="32">
        <f>('FCAJA COMPLETO'!J43+'FCAJA COMPLETO'!J44+'FCAJA COMPLETO'!J45)/$D$1</f>
        <v>6546.1945299999998</v>
      </c>
      <c r="K26" s="32">
        <f>('FCAJA COMPLETO'!K43+'FCAJA COMPLETO'!K44+'FCAJA COMPLETO'!K45)/$D$1</f>
        <v>6328.7134900000001</v>
      </c>
      <c r="L26" s="32">
        <f>('FCAJA COMPLETO'!L43+'FCAJA COMPLETO'!L44+'FCAJA COMPLETO'!L45)/$D$1</f>
        <v>6110.0979099999995</v>
      </c>
      <c r="M26" s="32">
        <f>('FCAJA COMPLETO'!M43+'FCAJA COMPLETO'!M44+'FCAJA COMPLETO'!M45)/$D$1</f>
        <v>5890.3417799999997</v>
      </c>
      <c r="N26" s="32">
        <f>('FCAJA COMPLETO'!N43+'FCAJA COMPLETO'!N44+'FCAJA COMPLETO'!N45)/$D$1</f>
        <v>5669.4390599999997</v>
      </c>
      <c r="O26" s="32">
        <f>('FCAJA COMPLETO'!O43+'FCAJA COMPLETO'!O44+'FCAJA COMPLETO'!O45)/$D$1</f>
        <v>5447.3835900000004</v>
      </c>
    </row>
    <row r="27" spans="2:15" ht="25.15" customHeight="1" x14ac:dyDescent="0.25">
      <c r="B27" s="91"/>
      <c r="C27" s="4" t="s">
        <v>49</v>
      </c>
      <c r="D27" s="2">
        <f>+D24-D25-D26</f>
        <v>-44399.157339999998</v>
      </c>
      <c r="E27" s="2">
        <f t="shared" ref="E27:H27" si="5">+E24-E25-E26</f>
        <v>-44399.157480000002</v>
      </c>
      <c r="F27" s="2">
        <f t="shared" si="5"/>
        <v>-44399.155399999996</v>
      </c>
      <c r="G27" s="2">
        <f t="shared" si="5"/>
        <v>55600.84345</v>
      </c>
      <c r="H27" s="2">
        <f t="shared" si="5"/>
        <v>-48921.885880000002</v>
      </c>
      <c r="I27" s="2">
        <f t="shared" ref="I27" si="6">+I24-I25-I26</f>
        <v>201078.11562</v>
      </c>
      <c r="J27" s="2">
        <f t="shared" ref="J27" si="7">+J24-J25-J26</f>
        <v>-48921.883600000001</v>
      </c>
      <c r="K27" s="2">
        <f t="shared" ref="K27" si="8">+K24-K25-K26</f>
        <v>-48921.885759999997</v>
      </c>
      <c r="L27" s="2">
        <f t="shared" ref="L27" si="9">+L24-L25-L26</f>
        <v>-48921.88639</v>
      </c>
      <c r="M27" s="2">
        <f t="shared" ref="M27" si="10">+M24-M25-M26</f>
        <v>-48921.884760000001</v>
      </c>
      <c r="N27" s="2">
        <f t="shared" ref="N27" si="11">+N24-N25-N26</f>
        <v>-48921.88594</v>
      </c>
      <c r="O27" s="2">
        <f t="shared" ref="O27" si="12">+O24-O25-O26</f>
        <v>201078.11367999998</v>
      </c>
    </row>
    <row r="28" spans="2:15" ht="25.15" customHeight="1" x14ac:dyDescent="0.25">
      <c r="B28" s="91"/>
      <c r="D28" s="91"/>
    </row>
    <row r="29" spans="2:15" ht="25.15" customHeight="1" x14ac:dyDescent="0.25">
      <c r="B29" s="91"/>
      <c r="D29" s="26"/>
      <c r="E29" s="26"/>
      <c r="F29" s="26"/>
      <c r="G29" s="26"/>
      <c r="H29" s="26"/>
      <c r="I29" s="26"/>
      <c r="J29" s="36"/>
      <c r="K29" s="36"/>
      <c r="L29" s="36"/>
      <c r="M29" s="36"/>
      <c r="N29" s="36"/>
      <c r="O29" s="36"/>
    </row>
    <row r="30" spans="2:15" ht="25.15" customHeight="1" x14ac:dyDescent="0.25">
      <c r="C30" s="40" t="s">
        <v>2</v>
      </c>
      <c r="D30" s="40">
        <v>43831</v>
      </c>
      <c r="E30" s="40">
        <v>43862</v>
      </c>
      <c r="F30" s="40">
        <v>43891</v>
      </c>
      <c r="G30" s="40">
        <v>43922</v>
      </c>
      <c r="H30" s="40">
        <v>43952</v>
      </c>
      <c r="I30" s="40">
        <v>43983</v>
      </c>
      <c r="J30" s="40">
        <v>44013</v>
      </c>
      <c r="K30" s="40">
        <v>44044</v>
      </c>
      <c r="L30" s="40">
        <v>44075</v>
      </c>
      <c r="M30" s="40">
        <v>44105</v>
      </c>
      <c r="N30" s="40">
        <v>44136</v>
      </c>
      <c r="O30" s="40">
        <v>44166</v>
      </c>
    </row>
    <row r="31" spans="2:15" ht="25.15" customHeight="1" x14ac:dyDescent="0.25">
      <c r="C31" s="5" t="s">
        <v>3</v>
      </c>
      <c r="D31" s="2">
        <f>+'FCAJA COMPLETO'!D85/$D$1</f>
        <v>2663092.2000000002</v>
      </c>
      <c r="E31" s="2">
        <f>+D41</f>
        <v>2840118.1649299995</v>
      </c>
      <c r="F31" s="2">
        <f t="shared" ref="F31:O31" si="13">+E41</f>
        <v>2738725.211099999</v>
      </c>
      <c r="G31" s="2">
        <f t="shared" si="13"/>
        <v>2983854.8349999986</v>
      </c>
      <c r="H31" s="2">
        <f t="shared" si="13"/>
        <v>2999575.6338999984</v>
      </c>
      <c r="I31" s="2">
        <f t="shared" si="13"/>
        <v>3144532.8807699988</v>
      </c>
      <c r="J31" s="2">
        <f t="shared" si="13"/>
        <v>3082627.7073699986</v>
      </c>
      <c r="K31" s="2">
        <f t="shared" si="13"/>
        <v>2898433.7595499987</v>
      </c>
      <c r="L31" s="2">
        <f t="shared" si="13"/>
        <v>2710042.1876299991</v>
      </c>
      <c r="M31" s="2">
        <f t="shared" si="13"/>
        <v>2546593.8231099998</v>
      </c>
      <c r="N31" s="2">
        <f t="shared" si="13"/>
        <v>2392844.5107899997</v>
      </c>
      <c r="O31" s="2">
        <f t="shared" si="13"/>
        <v>2306456.7782500004</v>
      </c>
    </row>
    <row r="32" spans="2:15" ht="25.15" customHeight="1" x14ac:dyDescent="0.25">
      <c r="B32">
        <v>14</v>
      </c>
      <c r="C32" s="4" t="s">
        <v>4</v>
      </c>
      <c r="D32" s="38">
        <f>+D16</f>
        <v>119242.79812000005</v>
      </c>
      <c r="E32" s="38">
        <f>+E16</f>
        <v>69846.394510000013</v>
      </c>
      <c r="F32" s="38">
        <f t="shared" ref="F32:O32" si="14">+F16</f>
        <v>292400.71265000006</v>
      </c>
      <c r="G32" s="38">
        <f t="shared" si="14"/>
        <v>343302.47785999998</v>
      </c>
      <c r="H32" s="38">
        <f t="shared" si="14"/>
        <v>194283.65271000005</v>
      </c>
      <c r="I32" s="38">
        <f t="shared" si="14"/>
        <v>-108604.22975000006</v>
      </c>
      <c r="J32" s="38">
        <f t="shared" si="14"/>
        <v>-110836.1549900003</v>
      </c>
      <c r="K32" s="38">
        <f t="shared" si="14"/>
        <v>-97204.320850000018</v>
      </c>
      <c r="L32" s="38">
        <f t="shared" si="14"/>
        <v>-119333.60039000015</v>
      </c>
      <c r="M32" s="38">
        <f t="shared" si="14"/>
        <v>-110849.90697000001</v>
      </c>
      <c r="N32" s="38">
        <f t="shared" si="14"/>
        <v>-26303.823719999986</v>
      </c>
      <c r="O32" s="38">
        <f t="shared" si="14"/>
        <v>-12121.587530000019</v>
      </c>
    </row>
    <row r="33" spans="2:16" ht="25.15" customHeight="1" x14ac:dyDescent="0.25">
      <c r="B33" t="s">
        <v>54</v>
      </c>
      <c r="C33" s="4" t="s">
        <v>5</v>
      </c>
      <c r="D33" s="38">
        <f>+D21+D27</f>
        <v>213505.74927999999</v>
      </c>
      <c r="E33" s="38">
        <f>+E21+E27</f>
        <v>-115902.21912999998</v>
      </c>
      <c r="F33" s="38">
        <f t="shared" ref="F33:O33" si="15">+F21+F27</f>
        <v>-44.781399999999849</v>
      </c>
      <c r="G33" s="38">
        <f t="shared" si="15"/>
        <v>-41369.440660000007</v>
      </c>
      <c r="H33" s="38">
        <f t="shared" si="15"/>
        <v>28928.76917</v>
      </c>
      <c r="I33" s="38">
        <f t="shared" si="15"/>
        <v>141335.23539000002</v>
      </c>
      <c r="J33" s="38">
        <f t="shared" si="15"/>
        <v>23909.449240000016</v>
      </c>
      <c r="K33" s="38">
        <f t="shared" si="15"/>
        <v>-17995.739269999984</v>
      </c>
      <c r="L33" s="38">
        <f t="shared" si="15"/>
        <v>39245.601900000009</v>
      </c>
      <c r="M33" s="38">
        <f t="shared" si="15"/>
        <v>47736.837680000026</v>
      </c>
      <c r="N33" s="38">
        <f t="shared" si="15"/>
        <v>60695.13829000001</v>
      </c>
      <c r="O33" s="38">
        <f t="shared" si="15"/>
        <v>205720.82710999998</v>
      </c>
    </row>
    <row r="34" spans="2:16" ht="25.15" customHeight="1" x14ac:dyDescent="0.25">
      <c r="B34">
        <v>5</v>
      </c>
      <c r="C34" s="4" t="s">
        <v>6</v>
      </c>
      <c r="D34" s="38">
        <f>+'FCAJA COMPLETO'!D88/$D$1</f>
        <v>18995.145660000002</v>
      </c>
      <c r="E34" s="38">
        <f>+'FCAJA COMPLETO'!E88/$D$1</f>
        <v>19334.08944</v>
      </c>
      <c r="F34" s="38">
        <f>+'FCAJA COMPLETO'!F88/$D$1</f>
        <v>37508.961649999997</v>
      </c>
      <c r="G34" s="38">
        <f>+'FCAJA COMPLETO'!G88/$D$1</f>
        <v>11669.45378</v>
      </c>
      <c r="H34" s="38">
        <f>+'FCAJA COMPLETO'!H88/$D$1</f>
        <v>13656.909450000001</v>
      </c>
      <c r="I34" s="38">
        <f>+'FCAJA COMPLETO'!I88/$D$1</f>
        <v>-12243.895209999999</v>
      </c>
      <c r="J34" s="38">
        <f>+'FCAJA COMPLETO'!J88/$D$1</f>
        <v>10052.702139999999</v>
      </c>
      <c r="K34" s="38">
        <f>+'FCAJA COMPLETO'!K88/$D$1</f>
        <v>14006.844059999999</v>
      </c>
      <c r="L34" s="38">
        <f>+'FCAJA COMPLETO'!L88/$D$1</f>
        <v>12658.970969999998</v>
      </c>
      <c r="M34" s="38">
        <f>+'FCAJA COMPLETO'!M88/$D$1</f>
        <v>7292.1280900000002</v>
      </c>
      <c r="N34" s="38">
        <f>+'FCAJA COMPLETO'!N88/$D$1</f>
        <v>15674.149890000001</v>
      </c>
      <c r="O34" s="38">
        <f>+'FCAJA COMPLETO'!O88/$D$1</f>
        <v>20726.508110000002</v>
      </c>
    </row>
    <row r="35" spans="2:16" ht="25.15" customHeight="1" x14ac:dyDescent="0.25">
      <c r="B35">
        <v>4</v>
      </c>
      <c r="C35" s="4" t="s">
        <v>7</v>
      </c>
      <c r="D35" s="38">
        <f>+'FCAJA COMPLETO'!D89/$D$1</f>
        <v>-80359.909320000006</v>
      </c>
      <c r="E35" s="38">
        <f>+'FCAJA COMPLETO'!E89/$D$1</f>
        <v>-75955.227920000005</v>
      </c>
      <c r="F35" s="38">
        <f>+'FCAJA COMPLETO'!F89/$D$1</f>
        <v>-88105.232480000006</v>
      </c>
      <c r="G35" s="38">
        <f>+'FCAJA COMPLETO'!G89/$D$1</f>
        <v>-102754.95966000001</v>
      </c>
      <c r="H35" s="38">
        <f>+'FCAJA COMPLETO'!H89/$D$1</f>
        <v>-96229.216610000003</v>
      </c>
      <c r="I35" s="38">
        <f>+'FCAJA COMPLETO'!I89/$D$1</f>
        <v>-90789.000280000007</v>
      </c>
      <c r="J35" s="38">
        <f>+'FCAJA COMPLETO'!J89/$D$1</f>
        <v>-87174.319770000002</v>
      </c>
      <c r="K35" s="38">
        <f>+'FCAJA COMPLETO'!K89/$D$1</f>
        <v>-82793.771899999992</v>
      </c>
      <c r="L35" s="38">
        <f>+'FCAJA COMPLETO'!L89/$D$1</f>
        <v>-98128.233340000006</v>
      </c>
      <c r="M35" s="38">
        <f>+'FCAJA COMPLETO'!M89/$D$1</f>
        <v>-92147.034190000006</v>
      </c>
      <c r="N35" s="38">
        <f>+'FCAJA COMPLETO'!N89/$D$1</f>
        <v>-98788.553929999995</v>
      </c>
      <c r="O35" s="38">
        <f>+'FCAJA COMPLETO'!O89/$D$1</f>
        <v>-131123.99894999998</v>
      </c>
    </row>
    <row r="36" spans="2:16" ht="25.15" customHeight="1" x14ac:dyDescent="0.25">
      <c r="B36">
        <v>1</v>
      </c>
      <c r="C36" s="4" t="s">
        <v>8</v>
      </c>
      <c r="D36" s="38">
        <f>+'FCAJA COMPLETO'!D90/$D$1</f>
        <v>-106350</v>
      </c>
      <c r="E36" s="38">
        <f>+'FCAJA COMPLETO'!E90/$D$1</f>
        <v>-11100.1</v>
      </c>
      <c r="F36" s="38">
        <f>+'FCAJA COMPLETO'!F90/$D$1</f>
        <v>-6000.2</v>
      </c>
      <c r="G36" s="38">
        <f>+'FCAJA COMPLETO'!G90/$D$1</f>
        <v>-6000.3</v>
      </c>
      <c r="H36" s="38">
        <f>+'FCAJA COMPLETO'!H90/$D$1</f>
        <v>-6000.4</v>
      </c>
      <c r="I36" s="38">
        <f>+'FCAJA COMPLETO'!I90/$D$1</f>
        <v>-6500.5</v>
      </c>
      <c r="J36" s="38">
        <f>+'FCAJA COMPLETO'!J90/$D$1</f>
        <v>-35000.6</v>
      </c>
      <c r="K36" s="38">
        <f>+'FCAJA COMPLETO'!K90/$D$1</f>
        <v>-19000.7</v>
      </c>
      <c r="L36" s="38">
        <f>+'FCAJA COMPLETO'!L90/$D$1</f>
        <v>-12000.8</v>
      </c>
      <c r="M36" s="38">
        <f>+'FCAJA COMPLETO'!M90/$D$1</f>
        <v>-20000.900000000001</v>
      </c>
      <c r="N36" s="38">
        <f>+'FCAJA COMPLETO'!N90/$D$1</f>
        <v>-50001</v>
      </c>
      <c r="O36" s="38">
        <f>+'FCAJA COMPLETO'!O90/$D$1</f>
        <v>-13001.1</v>
      </c>
    </row>
    <row r="37" spans="2:16" ht="25.15" customHeight="1" x14ac:dyDescent="0.25">
      <c r="B37">
        <v>2</v>
      </c>
      <c r="C37" s="4" t="s">
        <v>9</v>
      </c>
      <c r="D37" s="38">
        <f>+'FCAJA COMPLETO'!D91/$D$1</f>
        <v>-190.91086000000001</v>
      </c>
      <c r="E37" s="38">
        <f>+'FCAJA COMPLETO'!E91/$D$1</f>
        <v>-7.3939400000000006</v>
      </c>
      <c r="F37" s="38">
        <f>+'FCAJA COMPLETO'!F91/$D$1</f>
        <v>-245.72206</v>
      </c>
      <c r="G37" s="38">
        <f>+'FCAJA COMPLETO'!G91/$D$1</f>
        <v>-200098.7</v>
      </c>
      <c r="H37" s="38">
        <f>+'FCAJA COMPLETO'!H91/$D$1</f>
        <v>-129.53602000000001</v>
      </c>
      <c r="I37" s="38">
        <f>+'FCAJA COMPLETO'!I91/$D$1</f>
        <v>293.03000000000003</v>
      </c>
      <c r="J37" s="38">
        <f>+'FCAJA COMPLETO'!J91/$D$1</f>
        <v>81.768000000000001</v>
      </c>
      <c r="K37" s="38">
        <f>+'FCAJA COMPLETO'!K91/$D$1</f>
        <v>143.59100000000001</v>
      </c>
      <c r="L37" s="38">
        <f>+'FCAJA COMPLETO'!L91/$D$1</f>
        <v>-254.45292000000001</v>
      </c>
      <c r="M37" s="38">
        <f>+'FCAJA COMPLETO'!M91/$D$1</f>
        <v>199.869</v>
      </c>
      <c r="N37" s="38">
        <f>+'FCAJA COMPLETO'!N91/$D$1</f>
        <v>-117.2568</v>
      </c>
      <c r="O37" s="38">
        <f>+'FCAJA COMPLETO'!O91/$D$1</f>
        <v>-56.005240000000001</v>
      </c>
    </row>
    <row r="38" spans="2:16" ht="25.15" customHeight="1" x14ac:dyDescent="0.25">
      <c r="B38">
        <v>3</v>
      </c>
      <c r="C38" s="4" t="s">
        <v>10</v>
      </c>
      <c r="D38" s="38">
        <f>+'FCAJA COMPLETO'!D92/$D$1</f>
        <v>7143.1025299999992</v>
      </c>
      <c r="E38" s="38">
        <f>+'FCAJA COMPLETO'!E92/$D$1</f>
        <v>7282.2469200000005</v>
      </c>
      <c r="F38" s="38">
        <f>+'FCAJA COMPLETO'!F92/$D$1</f>
        <v>4374.9913099999994</v>
      </c>
      <c r="G38" s="38">
        <f>+'FCAJA COMPLETO'!G92/$D$1</f>
        <v>5492.4794400000001</v>
      </c>
      <c r="H38" s="38">
        <f>+'FCAJA COMPLETO'!H92/$D$1</f>
        <v>4820.1267099999995</v>
      </c>
      <c r="I38" s="38">
        <f>+'FCAJA COMPLETO'!I92/$D$1</f>
        <v>8901.1836500000009</v>
      </c>
      <c r="J38" s="38">
        <f>+'FCAJA COMPLETO'!J92/$D$1</f>
        <v>9295.5890199999994</v>
      </c>
      <c r="K38" s="38">
        <f>+'FCAJA COMPLETO'!K92/$D$1</f>
        <v>9316.130439999999</v>
      </c>
      <c r="L38" s="38">
        <f>+'FCAJA COMPLETO'!L92/$D$1</f>
        <v>9549.9792300000008</v>
      </c>
      <c r="M38" s="38">
        <f>+'FCAJA COMPLETO'!M92/$D$1</f>
        <v>9496.022289999999</v>
      </c>
      <c r="N38" s="38">
        <f>+'FCAJA COMPLETO'!N92/$D$1</f>
        <v>8149.8659700000007</v>
      </c>
      <c r="O38" s="38">
        <f>+'FCAJA COMPLETO'!O92/$D$1</f>
        <v>8048.3599700000004</v>
      </c>
    </row>
    <row r="39" spans="2:16" ht="25.15" customHeight="1" x14ac:dyDescent="0.25">
      <c r="C39" s="4" t="s">
        <v>148</v>
      </c>
      <c r="D39" s="38">
        <f>+'FCAJA COMPLETO'!D93/$D$1</f>
        <v>0</v>
      </c>
      <c r="E39" s="38">
        <f>+'FCAJA COMPLETO'!E93/$D$1</f>
        <v>0</v>
      </c>
      <c r="F39" s="38">
        <f>+'FCAJA COMPLETO'!F93/$D$1</f>
        <v>0</v>
      </c>
      <c r="G39" s="38">
        <f>+'FCAJA COMPLETO'!G93/$D$1</f>
        <v>0</v>
      </c>
      <c r="H39" s="38">
        <f>+'FCAJA COMPLETO'!H93/$D$1</f>
        <v>0</v>
      </c>
      <c r="I39" s="38">
        <f>+'FCAJA COMPLETO'!I93/$D$1</f>
        <v>0</v>
      </c>
      <c r="J39" s="38">
        <f>+'FCAJA COMPLETO'!J93/$D$1</f>
        <v>0</v>
      </c>
      <c r="K39" s="38">
        <f>+'FCAJA COMPLETO'!K93/$D$1</f>
        <v>0</v>
      </c>
      <c r="L39" s="38">
        <f>+'FCAJA COMPLETO'!L93/$D$1</f>
        <v>0</v>
      </c>
      <c r="M39" s="38">
        <f>+'FCAJA COMPLETO'!M93/$D$1</f>
        <v>0</v>
      </c>
      <c r="N39" s="38">
        <f>+'FCAJA COMPLETO'!N93/$D$1</f>
        <v>0</v>
      </c>
      <c r="O39" s="38">
        <f>+'FCAJA COMPLETO'!O93/$D$1</f>
        <v>0</v>
      </c>
    </row>
    <row r="40" spans="2:16" ht="25.15" customHeight="1" x14ac:dyDescent="0.25">
      <c r="C40" s="4" t="s">
        <v>11</v>
      </c>
      <c r="D40" s="38">
        <f>+'FCAJA COMPLETO'!D94/$D$1</f>
        <v>5039.9895200000001</v>
      </c>
      <c r="E40" s="38">
        <f>+'FCAJA COMPLETO'!E94/$D$1</f>
        <v>5109.2562899999994</v>
      </c>
      <c r="F40" s="38">
        <f>+'FCAJA COMPLETO'!F94/$D$1</f>
        <v>5240.8942299999999</v>
      </c>
      <c r="G40" s="38">
        <f>+'FCAJA COMPLETO'!G94/$D$1</f>
        <v>5479.7881399999997</v>
      </c>
      <c r="H40" s="38">
        <f>+'FCAJA COMPLETO'!H94/$D$1</f>
        <v>5626.94146</v>
      </c>
      <c r="I40" s="38">
        <f>+'FCAJA COMPLETO'!I94/$D$1</f>
        <v>5703.0028000000002</v>
      </c>
      <c r="J40" s="38">
        <f>+'FCAJA COMPLETO'!J94/$D$1</f>
        <v>5477.6185400000004</v>
      </c>
      <c r="K40" s="38">
        <f>+'FCAJA COMPLETO'!K94/$D$1</f>
        <v>5136.3946000000005</v>
      </c>
      <c r="L40" s="38">
        <f>+'FCAJA COMPLETO'!L94/$D$1</f>
        <v>4814.1700299999993</v>
      </c>
      <c r="M40" s="38">
        <f>+'FCAJA COMPLETO'!M94/$D$1</f>
        <v>4523.6717799999997</v>
      </c>
      <c r="N40" s="38">
        <f>+'FCAJA COMPLETO'!N94/$D$1</f>
        <v>4303.7477600000002</v>
      </c>
      <c r="O40" s="38">
        <f>+'FCAJA COMPLETO'!O94/$D$1</f>
        <v>4300.18102</v>
      </c>
    </row>
    <row r="41" spans="2:16" ht="25.15" customHeight="1" x14ac:dyDescent="0.25">
      <c r="C41" s="5" t="s">
        <v>12</v>
      </c>
      <c r="D41" s="2">
        <f>SUM(D31:D40)</f>
        <v>2840118.1649299995</v>
      </c>
      <c r="E41" s="2">
        <f t="shared" ref="E41:O41" si="16">SUM(E31:E40)</f>
        <v>2738725.211099999</v>
      </c>
      <c r="F41" s="2">
        <f t="shared" si="16"/>
        <v>2983854.8349999986</v>
      </c>
      <c r="G41" s="2">
        <f t="shared" si="16"/>
        <v>2999575.6338999984</v>
      </c>
      <c r="H41" s="2">
        <f t="shared" si="16"/>
        <v>3144532.8807699988</v>
      </c>
      <c r="I41" s="2">
        <f t="shared" si="16"/>
        <v>3082627.7073699986</v>
      </c>
      <c r="J41" s="2">
        <f t="shared" si="16"/>
        <v>2898433.7595499987</v>
      </c>
      <c r="K41" s="2">
        <f t="shared" si="16"/>
        <v>2710042.1876299991</v>
      </c>
      <c r="L41" s="2">
        <f t="shared" si="16"/>
        <v>2546593.8231099998</v>
      </c>
      <c r="M41" s="2">
        <f t="shared" si="16"/>
        <v>2392844.5107899997</v>
      </c>
      <c r="N41" s="2">
        <f t="shared" si="16"/>
        <v>2306456.7782500004</v>
      </c>
      <c r="O41" s="2">
        <f t="shared" si="16"/>
        <v>2388949.9627400003</v>
      </c>
    </row>
    <row r="42" spans="2:16" ht="25.15" customHeight="1" x14ac:dyDescent="0.25"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</row>
    <row r="43" spans="2:16" ht="25.15" customHeight="1" x14ac:dyDescent="0.25">
      <c r="C43" s="4" t="s">
        <v>14</v>
      </c>
      <c r="D43" s="2">
        <f>SUM(D32:D40)</f>
        <v>177025.96492999999</v>
      </c>
      <c r="E43" s="2">
        <f>SUM(E32:E40)</f>
        <v>-101392.95382999997</v>
      </c>
      <c r="F43" s="2">
        <f t="shared" ref="F43:O43" si="17">SUM(F32:F40)</f>
        <v>245129.62390000009</v>
      </c>
      <c r="G43" s="2">
        <f t="shared" si="17"/>
        <v>15720.798899999951</v>
      </c>
      <c r="H43" s="2">
        <f t="shared" si="17"/>
        <v>144957.24687000006</v>
      </c>
      <c r="I43" s="2">
        <f t="shared" si="17"/>
        <v>-61905.173400000043</v>
      </c>
      <c r="J43" s="2">
        <f t="shared" si="17"/>
        <v>-184193.94782000029</v>
      </c>
      <c r="K43" s="2">
        <f t="shared" si="17"/>
        <v>-188391.57192000002</v>
      </c>
      <c r="L43" s="2">
        <f t="shared" si="17"/>
        <v>-163448.36452000015</v>
      </c>
      <c r="M43" s="2">
        <f t="shared" si="17"/>
        <v>-153749.31231999997</v>
      </c>
      <c r="N43" s="2">
        <f t="shared" si="17"/>
        <v>-86387.732539999983</v>
      </c>
      <c r="O43" s="2">
        <f t="shared" si="17"/>
        <v>82493.184489999985</v>
      </c>
    </row>
    <row r="44" spans="2:16" ht="25.15" customHeight="1" x14ac:dyDescent="0.25">
      <c r="D44" s="26">
        <f>+D43-D8</f>
        <v>0</v>
      </c>
      <c r="E44" s="26">
        <f t="shared" ref="E44:O44" si="18">+E43-E8</f>
        <v>0</v>
      </c>
      <c r="F44" s="26">
        <f t="shared" si="18"/>
        <v>0</v>
      </c>
      <c r="G44" s="26">
        <f t="shared" si="18"/>
        <v>-3.4600001381477341E-3</v>
      </c>
      <c r="H44" s="26">
        <f t="shared" si="18"/>
        <v>0</v>
      </c>
      <c r="I44" s="26">
        <f t="shared" si="18"/>
        <v>3.5299995652167127E-3</v>
      </c>
      <c r="J44" s="26">
        <f t="shared" si="18"/>
        <v>-7.0000009145587683E-5</v>
      </c>
      <c r="K44" s="26">
        <f t="shared" si="18"/>
        <v>1.9000016618520021E-4</v>
      </c>
      <c r="L44" s="26">
        <f t="shared" si="18"/>
        <v>2.6193447411060333E-10</v>
      </c>
      <c r="M44" s="26">
        <f t="shared" si="18"/>
        <v>-3.9999984437599778E-4</v>
      </c>
      <c r="N44" s="26">
        <f t="shared" si="18"/>
        <v>-2.1827872842550278E-10</v>
      </c>
      <c r="O44" s="26">
        <f t="shared" si="18"/>
        <v>-1.4551915228366852E-10</v>
      </c>
    </row>
    <row r="45" spans="2:16" ht="25.15" customHeight="1" x14ac:dyDescent="0.25">
      <c r="D45" s="26"/>
      <c r="E45" s="26"/>
      <c r="F45" s="26"/>
      <c r="G45" s="26"/>
      <c r="H45" s="26"/>
      <c r="I45" s="37"/>
      <c r="J45" s="37"/>
      <c r="K45" s="37"/>
      <c r="L45" s="37"/>
      <c r="M45" s="37"/>
      <c r="N45" s="37"/>
      <c r="O45" s="37"/>
    </row>
    <row r="46" spans="2:16" ht="25.15" customHeight="1" x14ac:dyDescent="0.25">
      <c r="D46" s="26"/>
    </row>
    <row r="47" spans="2:16" ht="25.15" customHeight="1" x14ac:dyDescent="0.25"/>
    <row r="48" spans="2:16" ht="25.15" customHeight="1" x14ac:dyDescent="0.25"/>
    <row r="49" ht="25.15" customHeight="1" x14ac:dyDescent="0.25"/>
  </sheetData>
  <conditionalFormatting sqref="D8:O10 D32:O40 D43:O43">
    <cfRule type="cellIs" dxfId="3" priority="7" operator="lessThan">
      <formula>0</formula>
    </cfRule>
  </conditionalFormatting>
  <conditionalFormatting sqref="D16:O17">
    <cfRule type="cellIs" dxfId="2" priority="6" operator="lessThan">
      <formula>0</formula>
    </cfRule>
  </conditionalFormatting>
  <conditionalFormatting sqref="D21:O22">
    <cfRule type="cellIs" dxfId="1" priority="4" operator="lessThan">
      <formula>0</formula>
    </cfRule>
  </conditionalFormatting>
  <conditionalFormatting sqref="D27:O27">
    <cfRule type="cellIs" dxfId="0" priority="2" operator="lessThan">
      <formula>0</formula>
    </cfRule>
  </conditionalFormatting>
  <pageMargins left="0.7" right="0.7" top="0.75" bottom="0.7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E22"/>
  <sheetViews>
    <sheetView showGridLines="0" workbookViewId="0">
      <selection activeCell="E10" sqref="E10"/>
    </sheetView>
  </sheetViews>
  <sheetFormatPr baseColWidth="10" defaultRowHeight="15" x14ac:dyDescent="0.25"/>
  <cols>
    <col min="2" max="2" width="36" customWidth="1"/>
    <col min="3" max="3" width="21.140625" customWidth="1"/>
    <col min="4" max="4" width="19" customWidth="1"/>
    <col min="5" max="5" width="21.28515625" bestFit="1" customWidth="1"/>
  </cols>
  <sheetData>
    <row r="3" spans="2:5" ht="19.899999999999999" customHeight="1" x14ac:dyDescent="0.25">
      <c r="B3" s="6"/>
      <c r="C3" s="23" t="s">
        <v>19</v>
      </c>
      <c r="D3" s="24" t="s">
        <v>20</v>
      </c>
      <c r="E3" s="7"/>
    </row>
    <row r="4" spans="2:5" ht="19.899999999999999" customHeight="1" x14ac:dyDescent="0.25">
      <c r="B4" s="6"/>
      <c r="C4" s="8" t="s">
        <v>21</v>
      </c>
      <c r="D4" s="9" t="s">
        <v>22</v>
      </c>
      <c r="E4" s="7"/>
    </row>
    <row r="5" spans="2:5" ht="19.899999999999999" customHeight="1" x14ac:dyDescent="0.25">
      <c r="B5" s="10" t="s">
        <v>23</v>
      </c>
      <c r="C5" s="11"/>
      <c r="D5" s="12"/>
      <c r="E5" s="7"/>
    </row>
    <row r="6" spans="2:5" ht="19.899999999999999" customHeight="1" x14ac:dyDescent="0.25">
      <c r="B6" s="10" t="s">
        <v>24</v>
      </c>
      <c r="C6" s="13"/>
      <c r="D6" s="11"/>
      <c r="E6" s="7"/>
    </row>
    <row r="7" spans="2:5" ht="19.899999999999999" customHeight="1" x14ac:dyDescent="0.25">
      <c r="B7" s="10" t="s">
        <v>25</v>
      </c>
      <c r="C7" s="13"/>
      <c r="D7" s="11"/>
      <c r="E7" s="7"/>
    </row>
    <row r="8" spans="2:5" ht="19.899999999999999" customHeight="1" x14ac:dyDescent="0.25">
      <c r="B8" s="10" t="s">
        <v>26</v>
      </c>
      <c r="C8" s="11"/>
      <c r="D8" s="12"/>
      <c r="E8" s="7"/>
    </row>
    <row r="9" spans="2:5" ht="19.899999999999999" customHeight="1" x14ac:dyDescent="0.25">
      <c r="B9" s="10" t="s">
        <v>27</v>
      </c>
      <c r="C9" s="13"/>
      <c r="D9" s="11"/>
      <c r="E9" s="7"/>
    </row>
    <row r="10" spans="2:5" ht="19.899999999999999" customHeight="1" x14ac:dyDescent="0.25">
      <c r="B10" s="10" t="s">
        <v>28</v>
      </c>
      <c r="C10" s="11"/>
      <c r="D10" s="12"/>
      <c r="E10" s="7"/>
    </row>
    <row r="11" spans="2:5" ht="19.899999999999999" customHeight="1" x14ac:dyDescent="0.25">
      <c r="B11" s="10" t="s">
        <v>29</v>
      </c>
      <c r="C11" s="13"/>
      <c r="D11" s="11"/>
      <c r="E11" s="7"/>
    </row>
    <row r="12" spans="2:5" ht="19.899999999999999" customHeight="1" x14ac:dyDescent="0.25">
      <c r="B12" s="10" t="s">
        <v>30</v>
      </c>
      <c r="C12" s="11"/>
      <c r="D12" s="12"/>
      <c r="E12" s="7"/>
    </row>
    <row r="13" spans="2:5" ht="19.899999999999999" customHeight="1" x14ac:dyDescent="0.25">
      <c r="B13" s="25"/>
      <c r="C13" s="7"/>
      <c r="D13" s="7"/>
      <c r="E13" s="7"/>
    </row>
    <row r="14" spans="2:5" ht="19.899999999999999" customHeight="1" x14ac:dyDescent="0.25">
      <c r="B14" s="25"/>
      <c r="C14" s="7"/>
      <c r="D14" s="7"/>
      <c r="E14" s="7"/>
    </row>
    <row r="15" spans="2:5" ht="19.899999999999999" customHeight="1" x14ac:dyDescent="0.25">
      <c r="B15" s="14"/>
      <c r="C15" s="7"/>
      <c r="D15" s="7"/>
      <c r="E15" s="7"/>
    </row>
    <row r="16" spans="2:5" ht="19.899999999999999" customHeight="1" x14ac:dyDescent="0.25">
      <c r="B16" s="15"/>
      <c r="C16" s="16" t="s">
        <v>31</v>
      </c>
      <c r="D16" s="16" t="s">
        <v>32</v>
      </c>
      <c r="E16" s="17" t="s">
        <v>33</v>
      </c>
    </row>
    <row r="17" spans="2:5" ht="19.899999999999999" customHeight="1" x14ac:dyDescent="0.25">
      <c r="B17" s="18" t="s">
        <v>34</v>
      </c>
      <c r="C17" s="21"/>
      <c r="D17" s="20"/>
      <c r="E17" s="19"/>
    </row>
    <row r="18" spans="2:5" ht="19.899999999999999" customHeight="1" x14ac:dyDescent="0.25">
      <c r="B18" s="18" t="s">
        <v>35</v>
      </c>
      <c r="C18" s="21"/>
      <c r="D18" s="19"/>
      <c r="E18" s="22"/>
    </row>
    <row r="19" spans="2:5" ht="19.899999999999999" customHeight="1" x14ac:dyDescent="0.25">
      <c r="B19" s="18" t="s">
        <v>36</v>
      </c>
      <c r="C19" s="19"/>
      <c r="D19" s="19"/>
      <c r="E19" s="22"/>
    </row>
    <row r="20" spans="2:5" ht="19.899999999999999" customHeight="1" x14ac:dyDescent="0.25">
      <c r="B20" s="18" t="s">
        <v>37</v>
      </c>
      <c r="C20" s="21"/>
      <c r="D20" s="19"/>
      <c r="E20" s="19"/>
    </row>
    <row r="21" spans="2:5" ht="19.899999999999999" customHeight="1" x14ac:dyDescent="0.25">
      <c r="B21" s="18" t="s">
        <v>38</v>
      </c>
      <c r="C21" s="21"/>
      <c r="D21" s="19"/>
      <c r="E21" s="19"/>
    </row>
    <row r="22" spans="2:5" ht="19.899999999999999" customHeight="1" x14ac:dyDescent="0.25">
      <c r="B22" s="18" t="s">
        <v>39</v>
      </c>
      <c r="C22" s="21"/>
      <c r="D22" s="19"/>
      <c r="E22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FCAJA COMPLETO</vt:lpstr>
      <vt:lpstr>FCAJA RESUMEN</vt:lpstr>
      <vt:lpstr>DATOS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Oswaldo Cabezas</dc:creator>
  <cp:lastModifiedBy>Gabriela Cabezas</cp:lastModifiedBy>
  <dcterms:created xsi:type="dcterms:W3CDTF">2021-01-08T02:25:56Z</dcterms:created>
  <dcterms:modified xsi:type="dcterms:W3CDTF">2022-07-02T01:01:40Z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17.2.4.0</vt:lpwstr>
  </property>
</Properties>
</file>